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caded\Desktop\BilancioPreventivoAIB\"/>
    </mc:Choice>
  </mc:AlternateContent>
  <xr:revisionPtr revIDLastSave="0" documentId="13_ncr:1_{D3A7EBB7-39A8-4950-BDF5-93C63F9DD94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reventivo generale" sheetId="1" r:id="rId1"/>
    <sheet name="Dati analitic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N/6dJg9krRBNMqC1DBqLljcDDKA=="/>
    </ext>
  </extLst>
</workbook>
</file>

<file path=xl/calcChain.xml><?xml version="1.0" encoding="utf-8"?>
<calcChain xmlns="http://schemas.openxmlformats.org/spreadsheetml/2006/main">
  <c r="N211" i="1" l="1"/>
  <c r="N210" i="1"/>
  <c r="M210" i="1"/>
  <c r="O210" i="1"/>
  <c r="G70" i="1"/>
  <c r="G71" i="1"/>
  <c r="G72" i="1"/>
  <c r="G73" i="1"/>
  <c r="G74" i="1"/>
  <c r="G75" i="1"/>
  <c r="G76" i="1"/>
  <c r="G77" i="1"/>
  <c r="G78" i="1"/>
  <c r="G35" i="1"/>
  <c r="G36" i="1"/>
  <c r="G37" i="1"/>
  <c r="G38" i="1"/>
  <c r="G31" i="1"/>
  <c r="G25" i="1"/>
  <c r="G26" i="1"/>
  <c r="G20" i="1"/>
  <c r="G21" i="1"/>
  <c r="F30" i="1"/>
  <c r="O78" i="1"/>
  <c r="L78" i="1"/>
  <c r="D198" i="2" l="1"/>
  <c r="F183" i="2"/>
  <c r="E168" i="2"/>
  <c r="E105" i="1" s="1"/>
  <c r="G105" i="1" s="1"/>
  <c r="E165" i="2"/>
  <c r="E163" i="2"/>
  <c r="E167" i="2" s="1"/>
  <c r="E104" i="1" s="1"/>
  <c r="G104" i="1" s="1"/>
  <c r="E160" i="2"/>
  <c r="E159" i="2"/>
  <c r="E158" i="2"/>
  <c r="E157" i="2"/>
  <c r="E156" i="2"/>
  <c r="E155" i="2"/>
  <c r="E154" i="2"/>
  <c r="E153" i="2"/>
  <c r="D149" i="2"/>
  <c r="E97" i="1" s="1"/>
  <c r="G97" i="1" s="1"/>
  <c r="B139" i="2"/>
  <c r="D139" i="2" s="1"/>
  <c r="G139" i="2" s="1"/>
  <c r="E93" i="1" s="1"/>
  <c r="G93" i="1" s="1"/>
  <c r="G138" i="2"/>
  <c r="G137" i="2"/>
  <c r="G136" i="2"/>
  <c r="E91" i="1" s="1"/>
  <c r="G91" i="1" s="1"/>
  <c r="C131" i="2"/>
  <c r="C124" i="2"/>
  <c r="C106" i="2"/>
  <c r="C101" i="2"/>
  <c r="C99" i="2"/>
  <c r="C90" i="2"/>
  <c r="E48" i="1" s="1"/>
  <c r="G48" i="1" s="1"/>
  <c r="D83" i="2"/>
  <c r="E58" i="2"/>
  <c r="F51" i="2"/>
  <c r="E24" i="1" s="1"/>
  <c r="G24" i="1" s="1"/>
  <c r="H43" i="2"/>
  <c r="H42" i="2"/>
  <c r="H41" i="2"/>
  <c r="H40" i="2"/>
  <c r="H39" i="2"/>
  <c r="F34" i="2"/>
  <c r="E22" i="2"/>
  <c r="M17" i="2"/>
  <c r="N17" i="2" s="1"/>
  <c r="O17" i="2" s="1"/>
  <c r="E17" i="2"/>
  <c r="M16" i="2"/>
  <c r="N16" i="2" s="1"/>
  <c r="O16" i="2" s="1"/>
  <c r="M15" i="2"/>
  <c r="M14" i="2"/>
  <c r="M13" i="2"/>
  <c r="N13" i="2" s="1"/>
  <c r="M12" i="2"/>
  <c r="N12" i="2" s="1"/>
  <c r="E12" i="2"/>
  <c r="M11" i="2"/>
  <c r="N11" i="2" s="1"/>
  <c r="M10" i="2"/>
  <c r="N10" i="2" s="1"/>
  <c r="M13" i="1" s="1"/>
  <c r="M9" i="2"/>
  <c r="O8" i="2"/>
  <c r="E8" i="2"/>
  <c r="K210" i="1"/>
  <c r="G208" i="1"/>
  <c r="D208" i="1"/>
  <c r="G202" i="1"/>
  <c r="O201" i="1"/>
  <c r="L201" i="1"/>
  <c r="O200" i="1"/>
  <c r="L200" i="1"/>
  <c r="G200" i="1"/>
  <c r="D200" i="1"/>
  <c r="G196" i="1"/>
  <c r="D196" i="1"/>
  <c r="F195" i="1"/>
  <c r="G195" i="1" s="1"/>
  <c r="D195" i="1"/>
  <c r="O192" i="1"/>
  <c r="L192" i="1"/>
  <c r="G192" i="1"/>
  <c r="D192" i="1"/>
  <c r="G188" i="1"/>
  <c r="D188" i="1"/>
  <c r="G187" i="1"/>
  <c r="D187" i="1"/>
  <c r="G186" i="1"/>
  <c r="D186" i="1"/>
  <c r="G185" i="1"/>
  <c r="D185" i="1"/>
  <c r="G184" i="1"/>
  <c r="D184" i="1"/>
  <c r="O181" i="1"/>
  <c r="G181" i="1"/>
  <c r="G180" i="1"/>
  <c r="D180" i="1"/>
  <c r="G179" i="1"/>
  <c r="D179" i="1"/>
  <c r="O178" i="1"/>
  <c r="L178" i="1"/>
  <c r="G178" i="1"/>
  <c r="D178" i="1"/>
  <c r="O177" i="1"/>
  <c r="G177" i="1"/>
  <c r="O176" i="1"/>
  <c r="G176" i="1"/>
  <c r="D176" i="1"/>
  <c r="O175" i="1"/>
  <c r="G175" i="1"/>
  <c r="D175" i="1"/>
  <c r="O174" i="1"/>
  <c r="G174" i="1"/>
  <c r="D174" i="1"/>
  <c r="G170" i="1"/>
  <c r="D170" i="1"/>
  <c r="G167" i="1"/>
  <c r="D167" i="1"/>
  <c r="G166" i="1"/>
  <c r="D166" i="1"/>
  <c r="M164" i="1"/>
  <c r="O164" i="1" s="1"/>
  <c r="J164" i="1"/>
  <c r="L164" i="1" s="1"/>
  <c r="M163" i="1"/>
  <c r="O163" i="1" s="1"/>
  <c r="J163" i="1"/>
  <c r="L163" i="1" s="1"/>
  <c r="E163" i="1"/>
  <c r="G163" i="1" s="1"/>
  <c r="D163" i="1"/>
  <c r="G159" i="1"/>
  <c r="D159" i="1"/>
  <c r="O156" i="1"/>
  <c r="L156" i="1"/>
  <c r="G156" i="1"/>
  <c r="D156" i="1"/>
  <c r="O155" i="1"/>
  <c r="L155" i="1"/>
  <c r="F155" i="1"/>
  <c r="G155" i="1" s="1"/>
  <c r="D155" i="1"/>
  <c r="O152" i="1"/>
  <c r="L152" i="1"/>
  <c r="F152" i="1"/>
  <c r="G152" i="1" s="1"/>
  <c r="C152" i="1"/>
  <c r="C210" i="1" s="1"/>
  <c r="K211" i="1" s="1"/>
  <c r="O151" i="1"/>
  <c r="O150" i="1"/>
  <c r="L150" i="1"/>
  <c r="G150" i="1"/>
  <c r="D150" i="1"/>
  <c r="O149" i="1"/>
  <c r="L149" i="1"/>
  <c r="G149" i="1"/>
  <c r="D149" i="1"/>
  <c r="O148" i="1"/>
  <c r="L148" i="1"/>
  <c r="G148" i="1"/>
  <c r="D148" i="1"/>
  <c r="O147" i="1"/>
  <c r="J147" i="1"/>
  <c r="L147" i="1" s="1"/>
  <c r="F147" i="1"/>
  <c r="G147" i="1" s="1"/>
  <c r="D147" i="1"/>
  <c r="G143" i="1"/>
  <c r="D143" i="1"/>
  <c r="O141" i="1"/>
  <c r="L141" i="1"/>
  <c r="G141" i="1"/>
  <c r="D141" i="1"/>
  <c r="O138" i="1"/>
  <c r="L138" i="1"/>
  <c r="G138" i="1"/>
  <c r="D138" i="1"/>
  <c r="F134" i="1"/>
  <c r="G134" i="1" s="1"/>
  <c r="D133" i="1"/>
  <c r="D78" i="1"/>
  <c r="O132" i="1"/>
  <c r="L132" i="1"/>
  <c r="G132" i="1"/>
  <c r="D132" i="1"/>
  <c r="D131" i="1"/>
  <c r="O131" i="1"/>
  <c r="L131" i="1"/>
  <c r="D130" i="1"/>
  <c r="O130" i="1"/>
  <c r="G129" i="1"/>
  <c r="D129" i="1"/>
  <c r="O129" i="1"/>
  <c r="O128" i="1"/>
  <c r="F128" i="1"/>
  <c r="G128" i="1" s="1"/>
  <c r="D128" i="1"/>
  <c r="O125" i="1"/>
  <c r="L125" i="1"/>
  <c r="O124" i="1"/>
  <c r="L124" i="1"/>
  <c r="G124" i="1"/>
  <c r="D124" i="1"/>
  <c r="O123" i="1"/>
  <c r="L123" i="1"/>
  <c r="G123" i="1"/>
  <c r="D123" i="1"/>
  <c r="O122" i="1"/>
  <c r="L122" i="1"/>
  <c r="G122" i="1"/>
  <c r="D122" i="1"/>
  <c r="O118" i="1"/>
  <c r="J118" i="1"/>
  <c r="L118" i="1" s="1"/>
  <c r="G118" i="1"/>
  <c r="D118" i="1"/>
  <c r="G117" i="1"/>
  <c r="D117" i="1"/>
  <c r="G116" i="1"/>
  <c r="D116" i="1"/>
  <c r="M114" i="1"/>
  <c r="O114" i="1" s="1"/>
  <c r="L114" i="1"/>
  <c r="G113" i="1"/>
  <c r="D113" i="1"/>
  <c r="E112" i="1"/>
  <c r="G112" i="1" s="1"/>
  <c r="D112" i="1"/>
  <c r="O111" i="1"/>
  <c r="L111" i="1"/>
  <c r="G111" i="1"/>
  <c r="D111" i="1"/>
  <c r="O110" i="1"/>
  <c r="L110" i="1"/>
  <c r="G110" i="1"/>
  <c r="D110" i="1"/>
  <c r="O108" i="1"/>
  <c r="L108" i="1"/>
  <c r="G108" i="1"/>
  <c r="D108" i="1"/>
  <c r="O107" i="1"/>
  <c r="L107" i="1"/>
  <c r="G107" i="1"/>
  <c r="D107" i="1"/>
  <c r="O106" i="1"/>
  <c r="L106" i="1"/>
  <c r="O105" i="1"/>
  <c r="D105" i="1"/>
  <c r="M104" i="1"/>
  <c r="O104" i="1" s="1"/>
  <c r="J104" i="1"/>
  <c r="L104" i="1" s="1"/>
  <c r="D104" i="1"/>
  <c r="O103" i="1"/>
  <c r="L103" i="1"/>
  <c r="D103" i="1"/>
  <c r="O100" i="1"/>
  <c r="G100" i="1"/>
  <c r="D100" i="1"/>
  <c r="D97" i="1"/>
  <c r="G96" i="1"/>
  <c r="D96" i="1"/>
  <c r="O95" i="1"/>
  <c r="G95" i="1"/>
  <c r="D95" i="1"/>
  <c r="M94" i="1"/>
  <c r="O94" i="1" s="1"/>
  <c r="J94" i="1"/>
  <c r="L94" i="1" s="1"/>
  <c r="E94" i="1"/>
  <c r="G94" i="1" s="1"/>
  <c r="D94" i="1"/>
  <c r="O93" i="1"/>
  <c r="L93" i="1"/>
  <c r="D93" i="1"/>
  <c r="O92" i="1"/>
  <c r="D92" i="1"/>
  <c r="M91" i="1"/>
  <c r="O91" i="1" s="1"/>
  <c r="L91" i="1"/>
  <c r="D91" i="1"/>
  <c r="D87" i="1"/>
  <c r="O84" i="1"/>
  <c r="G84" i="1"/>
  <c r="D84" i="1"/>
  <c r="G81" i="1"/>
  <c r="D81" i="1"/>
  <c r="O80" i="1"/>
  <c r="L80" i="1"/>
  <c r="G80" i="1"/>
  <c r="O77" i="1"/>
  <c r="L77" i="1"/>
  <c r="D77" i="1"/>
  <c r="O76" i="1"/>
  <c r="L76" i="1"/>
  <c r="D76" i="1"/>
  <c r="O75" i="1"/>
  <c r="L75" i="1"/>
  <c r="D75" i="1"/>
  <c r="O74" i="1"/>
  <c r="L74" i="1"/>
  <c r="D74" i="1"/>
  <c r="O73" i="1"/>
  <c r="L73" i="1"/>
  <c r="D73" i="1"/>
  <c r="O72" i="1"/>
  <c r="L72" i="1"/>
  <c r="D72" i="1"/>
  <c r="D71" i="1"/>
  <c r="O70" i="1"/>
  <c r="J70" i="1"/>
  <c r="L70" i="1" s="1"/>
  <c r="B70" i="1"/>
  <c r="D70" i="1" s="1"/>
  <c r="O69" i="1"/>
  <c r="L69" i="1"/>
  <c r="E69" i="1"/>
  <c r="G69" i="1" s="1"/>
  <c r="D69" i="1"/>
  <c r="G66" i="1"/>
  <c r="D66" i="1"/>
  <c r="E65" i="1"/>
  <c r="E64" i="1"/>
  <c r="G64" i="1" s="1"/>
  <c r="D64" i="1"/>
  <c r="O63" i="1"/>
  <c r="L63" i="1"/>
  <c r="G63" i="1"/>
  <c r="D63" i="1"/>
  <c r="O61" i="1"/>
  <c r="L61" i="1"/>
  <c r="G61" i="1"/>
  <c r="B61" i="1"/>
  <c r="G58" i="1"/>
  <c r="D58" i="1"/>
  <c r="G57" i="1"/>
  <c r="D57" i="1"/>
  <c r="O56" i="1"/>
  <c r="L56" i="1"/>
  <c r="G56" i="1"/>
  <c r="D56" i="1"/>
  <c r="D52" i="1"/>
  <c r="O51" i="1"/>
  <c r="L51" i="1"/>
  <c r="G49" i="1"/>
  <c r="D49" i="1"/>
  <c r="N48" i="1"/>
  <c r="O48" i="1" s="1"/>
  <c r="L48" i="1"/>
  <c r="D48" i="1"/>
  <c r="O44" i="1"/>
  <c r="E44" i="1"/>
  <c r="G44" i="1" s="1"/>
  <c r="D44" i="1"/>
  <c r="O41" i="1"/>
  <c r="L41" i="1"/>
  <c r="G41" i="1"/>
  <c r="D41" i="1"/>
  <c r="D38" i="1"/>
  <c r="D37" i="1"/>
  <c r="O36" i="1"/>
  <c r="L36" i="1"/>
  <c r="E36" i="1"/>
  <c r="D36" i="1"/>
  <c r="E35" i="1"/>
  <c r="D35" i="1"/>
  <c r="O34" i="1"/>
  <c r="L34" i="1"/>
  <c r="E34" i="1"/>
  <c r="G34" i="1" s="1"/>
  <c r="D34" i="1"/>
  <c r="O31" i="1"/>
  <c r="D31" i="1"/>
  <c r="D30" i="1"/>
  <c r="O27" i="1"/>
  <c r="L27" i="1"/>
  <c r="D26" i="1"/>
  <c r="O25" i="1"/>
  <c r="D25" i="1"/>
  <c r="O24" i="1"/>
  <c r="L24" i="1"/>
  <c r="D24" i="1"/>
  <c r="O21" i="1"/>
  <c r="O20" i="1"/>
  <c r="L20" i="1"/>
  <c r="D20" i="1"/>
  <c r="L17" i="1"/>
  <c r="D17" i="1"/>
  <c r="L16" i="1"/>
  <c r="L15" i="1"/>
  <c r="E15" i="1"/>
  <c r="G15" i="1" s="1"/>
  <c r="D15" i="1"/>
  <c r="L14" i="1"/>
  <c r="E14" i="1"/>
  <c r="G14" i="1" s="1"/>
  <c r="D14" i="1"/>
  <c r="L13" i="1"/>
  <c r="G13" i="1"/>
  <c r="D13" i="1"/>
  <c r="L12" i="1"/>
  <c r="F210" i="1" l="1"/>
  <c r="B210" i="1"/>
  <c r="L210" i="1"/>
  <c r="D61" i="1"/>
  <c r="D152" i="1"/>
  <c r="C112" i="2"/>
  <c r="E52" i="1" s="1"/>
  <c r="G52" i="1" s="1"/>
  <c r="E162" i="2"/>
  <c r="E103" i="1" s="1"/>
  <c r="G103" i="1" s="1"/>
  <c r="M19" i="2"/>
  <c r="E13" i="2"/>
  <c r="E12" i="1" s="1"/>
  <c r="E92" i="1"/>
  <c r="G92" i="1" s="1"/>
  <c r="M16" i="1"/>
  <c r="O13" i="2"/>
  <c r="N16" i="1" s="1"/>
  <c r="M14" i="1"/>
  <c r="O11" i="2"/>
  <c r="N14" i="1" s="1"/>
  <c r="M15" i="1"/>
  <c r="O12" i="2"/>
  <c r="N15" i="1" s="1"/>
  <c r="G12" i="1"/>
  <c r="G30" i="1"/>
  <c r="N9" i="2"/>
  <c r="O10" i="2"/>
  <c r="N13" i="1" s="1"/>
  <c r="O13" i="1" s="1"/>
  <c r="N15" i="2"/>
  <c r="O15" i="2" s="1"/>
  <c r="J210" i="1"/>
  <c r="J211" i="1" s="1"/>
  <c r="O9" i="2"/>
  <c r="N14" i="2"/>
  <c r="D210" i="1" l="1"/>
  <c r="L211" i="1" s="1"/>
  <c r="E210" i="1"/>
  <c r="O14" i="1"/>
  <c r="O15" i="1"/>
  <c r="M17" i="1"/>
  <c r="O14" i="2"/>
  <c r="N17" i="1" s="1"/>
  <c r="O16" i="1"/>
  <c r="N12" i="1"/>
  <c r="N19" i="2"/>
  <c r="M12" i="1"/>
  <c r="M211" i="1" l="1"/>
  <c r="G210" i="1"/>
  <c r="O211" i="1" s="1"/>
  <c r="O19" i="2"/>
  <c r="O17" i="1"/>
  <c r="O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user</author>
  </authors>
  <commentList>
    <comment ref="B17" authorId="0" shapeId="0" xr:uid="{00000000-0006-0000-0000-00004F000000}">
      <text>
        <r>
          <rPr>
            <sz val="10"/>
            <color rgb="FF000000"/>
            <rFont val="Arial"/>
            <family val="2"/>
          </rPr>
          <t>======
ID#AAAAJ_wMTbE
PALMIRA2017    (2020-07-20 16:41:52)
Era 2.675,00</t>
        </r>
      </text>
    </comment>
    <comment ref="B20" authorId="0" shapeId="0" xr:uid="{00000000-0006-0000-0000-000050000000}">
      <text>
        <r>
          <rPr>
            <sz val="10"/>
            <color rgb="FF000000"/>
            <rFont val="Arial"/>
            <family val="2"/>
          </rPr>
          <t>======
ID#AAAAJ_wMTak
    (2020-07-20 16:41:52)
Il bando Cepell leggimi 0-6 anni prevede un finanziamento massimo di 100.000 euro (vedi voce tra i ricavi) e   valuta positivamente (in termini di punteggio) il co-finanziamento esclusivamente  finanziario.</t>
        </r>
      </text>
    </comment>
    <comment ref="J20" authorId="0" shapeId="0" xr:uid="{00000000-0006-0000-0000-00002F000000}">
      <text>
        <r>
          <rPr>
            <sz val="10"/>
            <color rgb="FF000000"/>
            <rFont val="Arial"/>
            <family val="2"/>
          </rPr>
          <t>======
ID#AAAAJ_wMTes
    (2020-07-20 16:41:52)
Contributo Cepell leggimi 0-6</t>
        </r>
      </text>
    </comment>
    <comment ref="A21" authorId="0" shapeId="0" xr:uid="{00000000-0006-0000-0000-000005000000}">
      <text>
        <r>
          <rPr>
            <sz val="10"/>
            <color rgb="FF000000"/>
            <rFont val="Arial"/>
            <family val="2"/>
          </rPr>
          <t>======
ID#AAAAKyUgyaI
user    (2020-11-17 15:51:42)
Progetto presentato a Regione Lazio. In attesa di sapere se ha vinto</t>
        </r>
      </text>
    </comment>
    <comment ref="B24" authorId="0" shapeId="0" xr:uid="{00000000-0006-0000-0000-000048000000}">
      <text>
        <r>
          <rPr>
            <sz val="10"/>
            <color rgb="FF000000"/>
            <rFont val="Arial"/>
            <family val="2"/>
          </rPr>
          <t>======
ID#AAAAJ_wMTcM
PALMIRA2017    (2020-07-20 16:41:52)
era 110.636,68</t>
        </r>
      </text>
    </comment>
    <comment ref="J24" authorId="0" shapeId="0" xr:uid="{00000000-0006-0000-0000-000053000000}">
      <text>
        <r>
          <rPr>
            <sz val="10"/>
            <color rgb="FF000000"/>
            <rFont val="Arial"/>
            <family val="2"/>
          </rPr>
          <t>======
ID#AAAAJ_wMTaQ
PALMIRA2017    (2020-07-20 16:41:52)
III e ultimo anno</t>
        </r>
      </text>
    </comment>
    <comment ref="M24" authorId="0" shapeId="0" xr:uid="{00000000-0006-0000-0000-000025000000}">
      <text>
        <r>
          <rPr>
            <sz val="10"/>
            <color rgb="FF000000"/>
            <rFont val="Arial"/>
            <family val="2"/>
          </rPr>
          <t>======
ID#AAAAKluHRYE
user    (2020-10-27 17:23:20)
in attesa di comunicazion 26/10/20</t>
        </r>
      </text>
    </comment>
    <comment ref="J34" authorId="0" shapeId="0" xr:uid="{00000000-0006-0000-0000-00002C000000}">
      <text>
        <r>
          <rPr>
            <sz val="10"/>
            <color rgb="FF000000"/>
            <rFont val="Arial"/>
            <family val="2"/>
          </rPr>
          <t>======
ID#AAAAJ_wMTe8
PALMIRA2017    (2020-07-20 16:41:52)
contributo 2019</t>
        </r>
      </text>
    </comment>
    <comment ref="M34" authorId="0" shapeId="0" xr:uid="{00000000-0006-0000-0000-000029000000}">
      <text>
        <r>
          <rPr>
            <sz val="10"/>
            <color rgb="FF000000"/>
            <rFont val="Arial"/>
            <family val="2"/>
          </rPr>
          <t>======
ID#AAAAKluHRX0
user    (2020-10-27 17:23:20)
contributo 2019</t>
        </r>
      </text>
    </comment>
    <comment ref="B38" authorId="0" shapeId="0" xr:uid="{00000000-0006-0000-0000-000042000000}">
      <text>
        <r>
          <rPr>
            <sz val="10"/>
            <color rgb="FF000000"/>
            <rFont val="Arial"/>
            <family val="2"/>
          </rPr>
          <t>======
ID#AAAAJ_wMTcs
    (2020-07-20 16:41:52)
PALMIRA2017: rata ammortamento scaffalature + reggilibri</t>
        </r>
      </text>
    </comment>
    <comment ref="E52" authorId="0" shapeId="0" xr:uid="{00000000-0006-0000-0000-00000A000000}">
      <text>
        <r>
          <rPr>
            <sz val="10"/>
            <color rgb="FF000000"/>
            <rFont val="Arial"/>
            <family val="2"/>
          </rPr>
          <t>======
ID#AAAAKyUgyZ0
    (2020-11-17 15:51:42)
Compresi costi piattaforme per ass. straordinaria, riunioni, convegni, ass. ordinarie ecc.</t>
        </r>
      </text>
    </comment>
    <comment ref="B56" authorId="0" shapeId="0" xr:uid="{00000000-0006-0000-0000-000052000000}">
      <text>
        <r>
          <rPr>
            <sz val="10"/>
            <color rgb="FF000000"/>
            <rFont val="Arial"/>
            <family val="2"/>
          </rPr>
          <t>======
ID#AAAAJ_wMTaU
PALMIRA2017    (2020-07-20 16:41:52)
geo graphic per versione pdf
3 numeri x 25 pp.</t>
        </r>
      </text>
    </comment>
    <comment ref="J56" authorId="0" shapeId="0" xr:uid="{00000000-0006-0000-0000-00003B000000}">
      <text>
        <r>
          <rPr>
            <sz val="10"/>
            <color rgb="FF000000"/>
            <rFont val="Arial"/>
            <family val="2"/>
          </rPr>
          <t>======
ID#AAAAJ_wMTdY
PALMIRA2017    (2020-07-20 16:41:52)
Tirrenia</t>
        </r>
      </text>
    </comment>
    <comment ref="B61" authorId="0" shapeId="0" xr:uid="{00000000-0006-0000-0000-000034000000}">
      <text>
        <r>
          <rPr>
            <sz val="10"/>
            <color rgb="FF000000"/>
            <rFont val="Arial"/>
            <family val="2"/>
          </rPr>
          <t>======
ID#AAAAJ_wMTeU
PALMIRA2017    (2020-07-20 16:41:52)
due assicurazioni = E. 917,00 + manutenzione + 3 mesi parcheggi tutto IVA compresa</t>
        </r>
      </text>
    </comment>
    <comment ref="E61" authorId="0" shapeId="0" xr:uid="{00000000-0006-0000-0000-000015000000}">
      <text>
        <r>
          <rPr>
            <sz val="10"/>
            <color rgb="FF000000"/>
            <rFont val="Arial"/>
            <family val="2"/>
          </rPr>
          <t>======
ID#AAAAKv8gLrM
PALMIRA2017    (2020-11-10 11:40:23)
costo due assicurazioni</t>
        </r>
      </text>
    </comment>
    <comment ref="J61" authorId="0" shapeId="0" xr:uid="{00000000-0006-0000-0000-00002D000000}">
      <text>
        <r>
          <rPr>
            <sz val="10"/>
            <color rgb="FF000000"/>
            <rFont val="Arial"/>
            <family val="2"/>
          </rPr>
          <t>======
ID#AAAAJ_wMTe4
PALMIRA2017    (2020-07-20 16:41:52)
Noleggio 3 euro/giorno x 6 mesi</t>
        </r>
      </text>
    </comment>
    <comment ref="J63" authorId="0" shapeId="0" xr:uid="{00000000-0006-0000-0000-000045000000}">
      <text>
        <r>
          <rPr>
            <sz val="10"/>
            <color rgb="FF000000"/>
            <rFont val="Arial"/>
            <family val="2"/>
          </rPr>
          <t>======
ID#AAAAJ_wMTcY
PALMIRA2017    (2020-07-20 16:41:52)
Tirrenia banner</t>
        </r>
      </text>
    </comment>
    <comment ref="E69" authorId="0" shapeId="0" xr:uid="{00000000-0006-0000-0000-00000F000000}">
      <text>
        <r>
          <rPr>
            <sz val="10"/>
            <color rgb="FF000000"/>
            <rFont val="Arial"/>
            <family val="2"/>
          </rPr>
          <t>======
ID#AAAAKv8gLro
PALMIRA2017    (2020-11-10 11:40:23)
produzione 500 borsine</t>
        </r>
      </text>
    </comment>
    <comment ref="B70" authorId="0" shapeId="0" xr:uid="{00000000-0006-0000-0000-00003F000000}">
      <text>
        <r>
          <rPr>
            <sz val="10"/>
            <color rgb="FF000000"/>
            <rFont val="Arial"/>
            <family val="2"/>
          </rPr>
          <t>======
ID#AAAAJ_wMTdI
PALMIRA2017    (2020-07-20 16:41:52)
poster frasi biblioteca: grafica + stampa 2.500 copie</t>
        </r>
      </text>
    </comment>
    <comment ref="E70" authorId="0" shapeId="0" xr:uid="{00000000-0006-0000-0000-000016000000}">
      <text>
        <r>
          <rPr>
            <sz val="10"/>
            <color rgb="FF000000"/>
            <rFont val="Arial"/>
            <family val="2"/>
          </rPr>
          <t>======
ID#AAAAKv8gLrI
user    (2020-11-10 11:40:23)
ne abbiamo tanti, non credo si ristamperanno</t>
        </r>
      </text>
    </comment>
    <comment ref="B72" authorId="0" shapeId="0" xr:uid="{00000000-0006-0000-0000-00005D000000}">
      <text>
        <r>
          <rPr>
            <sz val="10"/>
            <color rgb="FF000000"/>
            <rFont val="Arial"/>
            <family val="2"/>
          </rPr>
          <t>======
ID#AAAAJ_wMTYw
PALMIRA2017    (2020-07-20 16:41:52)
Era 1.500</t>
        </r>
      </text>
    </comment>
    <comment ref="B73" authorId="0" shapeId="0" xr:uid="{00000000-0006-0000-0000-000039000000}">
      <text>
        <r>
          <rPr>
            <sz val="10"/>
            <color rgb="FF000000"/>
            <rFont val="Arial"/>
            <family val="2"/>
          </rPr>
          <t>======
ID#AAAAJ_wMTdk
user    (2020-07-20 16:41:52)
Era 2.500</t>
        </r>
      </text>
    </comment>
    <comment ref="J73" authorId="0" shapeId="0" xr:uid="{00000000-0006-0000-0000-00005A000000}">
      <text>
        <r>
          <rPr>
            <sz val="10"/>
            <color rgb="FF000000"/>
            <rFont val="Arial"/>
            <family val="2"/>
          </rPr>
          <t>======
ID#AAAAJ_wMTZM
user    (2020-07-20 16:41:52)
Era 2.500</t>
        </r>
      </text>
    </comment>
    <comment ref="B74" authorId="0" shapeId="0" xr:uid="{00000000-0006-0000-0000-00004D000000}">
      <text>
        <r>
          <rPr>
            <sz val="10"/>
            <color rgb="FF000000"/>
            <rFont val="Arial"/>
            <family val="2"/>
          </rPr>
          <t>======
ID#AAAAJ_wMTbY
PALMIRA2017    (2020-07-20 16:41:52)
10% del fatturato dalla copia 701.
Al 31/10 vendute 873 copie</t>
        </r>
      </text>
    </comment>
    <comment ref="E74" authorId="0" shapeId="0" xr:uid="{00000000-0006-0000-0000-000018000000}">
      <text>
        <r>
          <rPr>
            <sz val="10"/>
            <color rgb="FF000000"/>
            <rFont val="Arial"/>
            <family val="2"/>
          </rPr>
          <t>======
ID#AAAAKv8gLrA
user    (2020-11-10 11:40:23)
ne abbiamo tanti, non credo si ristamperanno</t>
        </r>
      </text>
    </comment>
    <comment ref="M74" authorId="0" shapeId="0" xr:uid="{00000000-0006-0000-0000-00002A000000}">
      <text>
        <r>
          <rPr>
            <sz val="10"/>
            <color rgb="FF000000"/>
            <rFont val="Arial"/>
            <family val="2"/>
          </rPr>
          <t>======
ID#AAAAKluHRXo
PALMIRA2017    (2020-10-27 17:23:20)
al 30/09 E. 764,50</t>
        </r>
      </text>
    </comment>
    <comment ref="E75" authorId="0" shapeId="0" xr:uid="{00000000-0006-0000-0000-000017000000}">
      <text>
        <r>
          <rPr>
            <sz val="10"/>
            <color rgb="FF000000"/>
            <rFont val="Arial"/>
            <family val="2"/>
          </rPr>
          <t>======
ID#AAAAKv8gLrE
user    (2020-11-10 11:40:23)
non è un volume in vendita. Bisogna vedere se nel 2021 ci danno di nuovo l'incarico a produrlo</t>
        </r>
      </text>
    </comment>
    <comment ref="M75" authorId="0" shapeId="0" xr:uid="{00000000-0006-0000-0000-000026000000}">
      <text>
        <r>
          <rPr>
            <sz val="10"/>
            <color rgb="FF000000"/>
            <rFont val="Arial"/>
            <family val="2"/>
          </rPr>
          <t>======
ID#AAAAKluHRYA
PALMIRA2017    (2020-10-27 17:23:20)
non è un volume in vendita. Bisogna vedere se nel 2021 ci danno di nuovo l'incarico a produrlo</t>
        </r>
      </text>
    </comment>
    <comment ref="E76" authorId="0" shapeId="0" xr:uid="{00000000-0006-0000-0000-00000D000000}">
      <text>
        <r>
          <rPr>
            <sz val="10"/>
            <color rgb="FF000000"/>
            <rFont val="Arial"/>
            <family val="2"/>
          </rPr>
          <t>======
ID#AAAAKv8gLrw
user    (2020-11-10 11:40:23)
ne abbiamo tanti, non credo si ristamperanno</t>
        </r>
      </text>
    </comment>
    <comment ref="M76" authorId="0" shapeId="0" xr:uid="{00000000-0006-0000-0000-000021000000}">
      <text>
        <r>
          <rPr>
            <sz val="10"/>
            <color rgb="FF000000"/>
            <rFont val="Arial"/>
            <family val="2"/>
          </rPr>
          <t>======
ID#AAAAKluHRYc
PALMIRA2017    (2020-10-27 17:23:20)
al 30/09 E. 235,20 (principalmente a Malgaroli)</t>
        </r>
      </text>
    </comment>
    <comment ref="E77" authorId="0" shapeId="0" xr:uid="{00000000-0006-0000-0000-000010000000}">
      <text>
        <r>
          <rPr>
            <sz val="10"/>
            <color rgb="FF000000"/>
            <rFont val="Arial"/>
            <family val="2"/>
          </rPr>
          <t>======
ID#AAAAKv8gLrg
user    (2020-11-10 11:40:23)
ne abbiamo tanti, non credo si ristamperanno</t>
        </r>
      </text>
    </comment>
    <comment ref="M77" authorId="0" shapeId="0" xr:uid="{00000000-0006-0000-0000-000020000000}">
      <text>
        <r>
          <rPr>
            <sz val="10"/>
            <color rgb="FF000000"/>
            <rFont val="Arial"/>
            <family val="2"/>
          </rPr>
          <t>======
ID#AAAAKluHRYs
PALMIRA2017    (2020-10-27 17:23:20)
al 30/09 E. 793,60</t>
        </r>
      </text>
    </comment>
    <comment ref="A79" authorId="0" shapeId="0" xr:uid="{00000000-0006-0000-0000-000049000000}">
      <text>
        <r>
          <rPr>
            <sz val="10"/>
            <color rgb="FF000000"/>
            <rFont val="Arial"/>
            <family val="2"/>
          </rPr>
          <t>======
ID#AAAAJ_wMTcI
    (2020-07-20 16:41:52)
Posposto allo scopo di ricostruire una scansione più logica o un ordine di priorità</t>
        </r>
      </text>
    </comment>
    <comment ref="C81" authorId="0" shapeId="0" xr:uid="{00000000-0006-0000-0000-000041000000}">
      <text>
        <r>
          <rPr>
            <sz val="10"/>
            <color rgb="FF000000"/>
            <rFont val="Arial"/>
            <family val="2"/>
          </rPr>
          <t>======
ID#AAAAJ_wMTcw
    (2020-07-20 16:41:52)
COSTI ATTIVITA'</t>
        </r>
      </text>
    </comment>
    <comment ref="F81" authorId="0" shapeId="0" xr:uid="{00000000-0006-0000-0000-000012000000}">
      <text>
        <r>
          <rPr>
            <sz val="10"/>
            <color rgb="FF000000"/>
            <rFont val="Arial"/>
            <family val="2"/>
          </rPr>
          <t>======
ID#AAAAKv8gLrY
PALMIRA2017    (2020-11-10 11:40:23)
ABR / CAL / FVG / LAZ / LIG / PUG / SAR / TOS / TAA</t>
        </r>
      </text>
    </comment>
    <comment ref="A83" authorId="0" shapeId="0" xr:uid="{00000000-0006-0000-0000-00003C000000}">
      <text>
        <r>
          <rPr>
            <sz val="10"/>
            <color rgb="FF000000"/>
            <rFont val="Arial"/>
            <family val="2"/>
          </rPr>
          <t>======
ID#AAAAJ_wMTdc
    (2020-07-20 16:41:52)
Nuovo inserimento</t>
        </r>
      </text>
    </comment>
    <comment ref="B87" authorId="0" shapeId="0" xr:uid="{00000000-0006-0000-0000-000044000000}">
      <text>
        <r>
          <rPr>
            <sz val="10"/>
            <color rgb="FF000000"/>
            <rFont val="Arial"/>
            <family val="2"/>
          </rPr>
          <t>======
ID#AAAAJ_wMTcg
user    (2020-07-20 16:41:52)
Era 6.000</t>
        </r>
      </text>
    </comment>
    <comment ref="J91" authorId="0" shapeId="0" xr:uid="{00000000-0006-0000-0000-000035000000}">
      <text>
        <r>
          <rPr>
            <sz val="10"/>
            <color rgb="FF000000"/>
            <rFont val="Arial"/>
            <family val="2"/>
          </rPr>
          <t>======
ID#AAAAJ_wMTeM
PALMIRA2017    (2020-07-20 16:41:52)
al 12/09 55 abbonati (compresi i 26 di celdes)</t>
        </r>
      </text>
    </comment>
    <comment ref="M91" authorId="0" shapeId="0" xr:uid="{00000000-0006-0000-0000-00001C000000}">
      <text>
        <r>
          <rPr>
            <sz val="10"/>
            <color rgb="FF000000"/>
            <rFont val="Arial"/>
            <family val="2"/>
          </rPr>
          <t>======
ID#AAAAKof2u2g
PALMIRA2017    (2020-11-08 15:20:38)
al 30/09 22 abbonamenti</t>
        </r>
      </text>
    </comment>
    <comment ref="J94" authorId="0" shapeId="0" xr:uid="{00000000-0006-0000-0000-000032000000}">
      <text>
        <r>
          <rPr>
            <sz val="10"/>
            <color rgb="FF000000"/>
            <rFont val="Arial"/>
            <family val="2"/>
          </rPr>
          <t>======
ID#AAAAJ_wMTeY
PALMIRA2017    (2020-07-20 16:41:52)
al 12/9 83 associati che chiedono AIBST cartaceo</t>
        </r>
      </text>
    </comment>
    <comment ref="M94" authorId="0" shapeId="0" xr:uid="{00000000-0006-0000-0000-00001E000000}">
      <text>
        <r>
          <rPr>
            <sz val="10"/>
            <color rgb="FF000000"/>
            <rFont val="Arial"/>
            <family val="2"/>
          </rPr>
          <t>======
ID#AAAAKof2u2Y
PALMIRA2017    (2020-11-08 15:20:38)
al 30/09 sono 100</t>
        </r>
      </text>
    </comment>
    <comment ref="A96" authorId="0" shapeId="0" xr:uid="{00000000-0006-0000-0000-00005B000000}">
      <text>
        <r>
          <rPr>
            <sz val="10"/>
            <color rgb="FF000000"/>
            <rFont val="Arial"/>
            <family val="2"/>
          </rPr>
          <t>======
ID#AAAAJ_wMTY4
    (2020-07-20 16:41:52)
Spostare, per pertinenza,  su AIB Studi</t>
        </r>
      </text>
    </comment>
    <comment ref="C100" authorId="0" shapeId="0" xr:uid="{00000000-0006-0000-0000-000056000000}">
      <text>
        <r>
          <rPr>
            <sz val="10"/>
            <color rgb="FF000000"/>
            <rFont val="Arial"/>
            <family val="2"/>
          </rPr>
          <t>======
ID#AAAAJ_wMTZ4
PALMIRA2017    (2020-07-20 16:41:52)
TOS non ha messo il suo e non ho fatto in tempo a farlo inserire</t>
        </r>
      </text>
    </comment>
    <comment ref="A103" authorId="0" shapeId="0" xr:uid="{00000000-0006-0000-0000-000040000000}">
      <text>
        <r>
          <rPr>
            <sz val="10"/>
            <color rgb="FF000000"/>
            <rFont val="Arial"/>
            <family val="2"/>
          </rPr>
          <t>======
ID#AAAAJ_wMTc8
    (2020-07-20 16:41:52)
Andrebbero inserite le spese per la pubblicazione degli atti del 60. congresso e quelle per la pubblicazione della miscellanea dedicata a Maria</t>
        </r>
      </text>
    </comment>
    <comment ref="J103" authorId="0" shapeId="0" xr:uid="{00000000-0006-0000-0000-00004B000000}">
      <text>
        <r>
          <rPr>
            <sz val="10"/>
            <color rgb="FF000000"/>
            <rFont val="Arial"/>
            <family val="2"/>
          </rPr>
          <t>======
ID#AAAAJ_wMTb4
PALMIRA2017    (2020-07-20 16:41:52)
In consuntivo 2018 E. 20.200</t>
        </r>
      </text>
    </comment>
    <comment ref="M103" authorId="0" shapeId="0" xr:uid="{00000000-0006-0000-0000-000024000000}">
      <text>
        <r>
          <rPr>
            <sz val="10"/>
            <color rgb="FF000000"/>
            <rFont val="Arial"/>
            <family val="2"/>
          </rPr>
          <t>======
ID#AAAAKluHRYI
PALMIRA2017    (2020-10-27 17:23:20)
al 30/09 E. 12.413</t>
        </r>
      </text>
    </comment>
    <comment ref="J104" authorId="0" shapeId="0" xr:uid="{00000000-0006-0000-0000-000037000000}">
      <text>
        <r>
          <rPr>
            <sz val="10"/>
            <color rgb="FF000000"/>
            <rFont val="Arial"/>
            <family val="2"/>
          </rPr>
          <t>======
ID#AAAAJ_wMTdw
PALMIRA2017    (2020-07-20 16:41:52)
al 12/09 19</t>
        </r>
      </text>
    </comment>
    <comment ref="M104" authorId="0" shapeId="0" xr:uid="{00000000-0006-0000-0000-000023000000}">
      <text>
        <r>
          <rPr>
            <sz val="10"/>
            <color rgb="FF000000"/>
            <rFont val="Arial"/>
            <family val="2"/>
          </rPr>
          <t>======
ID#AAAAKluHRYU
PALMIRA2017    (2020-10-27 17:23:20)
al 30/09 44 quote = E. 1.320</t>
        </r>
      </text>
    </comment>
    <comment ref="M105" authorId="0" shapeId="0" xr:uid="{00000000-0006-0000-0000-00001F000000}">
      <text>
        <r>
          <rPr>
            <sz val="10"/>
            <color rgb="FF000000"/>
            <rFont val="Arial"/>
            <family val="2"/>
          </rPr>
          <t>======
ID#AAAAKluHRY8
PALMIRA2017    (2020-10-27 17:23:20)
al 30/09 E. 2.385,61 compese piattaforme</t>
        </r>
      </text>
    </comment>
    <comment ref="B107" authorId="0" shapeId="0" xr:uid="{00000000-0006-0000-0000-000031000000}">
      <text>
        <r>
          <rPr>
            <sz val="10"/>
            <color rgb="FF000000"/>
            <rFont val="Arial"/>
            <family val="2"/>
          </rPr>
          <t>======
ID#AAAAJ_wMTek
PALMIRA2017    (2020-07-20 16:41:52)
Acquisto 1 copia ciascuna delle 2 versioni di CDD da EB</t>
        </r>
      </text>
    </comment>
    <comment ref="E107" authorId="0" shapeId="0" xr:uid="{00000000-0006-0000-0000-000028000000}">
      <text>
        <r>
          <rPr>
            <sz val="10"/>
            <color rgb="FF000000"/>
            <rFont val="Arial"/>
            <family val="2"/>
          </rPr>
          <t>======
ID#AAAAKluHRX4
PALMIRA2017    (2020-10-27 17:23:20)
Al 30/09 E. 1.041; da EB CDD 14 e 22</t>
        </r>
      </text>
    </comment>
    <comment ref="J107" authorId="0" shapeId="0" xr:uid="{00000000-0006-0000-0000-00004C000000}">
      <text>
        <r>
          <rPr>
            <sz val="10"/>
            <color rgb="FF000000"/>
            <rFont val="Arial"/>
            <family val="2"/>
          </rPr>
          <t>======
ID#AAAAJ_wMTbw
PALMIRA2017    (2020-07-20 16:41:52)
E. 600,00 rivendita 2 versioni CDD acquistate da EB</t>
        </r>
      </text>
    </comment>
    <comment ref="E110" authorId="0" shapeId="0" xr:uid="{00000000-0006-0000-0000-000009000000}">
      <text>
        <r>
          <rPr>
            <sz val="10"/>
            <color rgb="FF000000"/>
            <rFont val="Arial"/>
            <family val="2"/>
          </rPr>
          <t>======
ID#AAAAKyUgyZ4
PALMIRA2017    (2020-11-17 15:51:42)
stampa ediz. 2018 E. 6.862,00</t>
        </r>
      </text>
    </comment>
    <comment ref="J110" authorId="0" shapeId="0" xr:uid="{00000000-0006-0000-0000-000051000000}">
      <text>
        <r>
          <rPr>
            <sz val="10"/>
            <color rgb="FF000000"/>
            <rFont val="Arial"/>
            <family val="2"/>
          </rPr>
          <t>======
ID#AAAAJ_wMTag
PALMIRA2017    (2020-07-20 16:41:52)
nel 2018 la nuova Bibliografia ha venduto 56.200 euro circa</t>
        </r>
      </text>
    </comment>
    <comment ref="M110" authorId="0" shapeId="0" xr:uid="{00000000-0006-0000-0000-000008000000}">
      <text>
        <r>
          <rPr>
            <sz val="10"/>
            <color rgb="FF000000"/>
            <rFont val="Arial"/>
            <family val="2"/>
          </rPr>
          <t>======
ID#AAAAKyUgyZ8
    (2020-11-17 15:51:42)
PALMIRA
Al 30/09 E. 5.918,47 ma molto è stato scontato per smaltire il magazzino.
Nel 2021 nuova Bibliografia. E. 56,400 nel consuntivo 2018 con nuova Bibliografia</t>
        </r>
      </text>
    </comment>
    <comment ref="E112" authorId="0" shapeId="0" xr:uid="{00000000-0006-0000-0000-000011000000}">
      <text>
        <r>
          <rPr>
            <sz val="10"/>
            <color rgb="FF000000"/>
            <rFont val="Arial"/>
            <family val="2"/>
          </rPr>
          <t>======
ID#AAAAKv8gLrc
user    (2020-11-10 11:40:23)
Nuova Bibliografia
1.500 grafica Geo Graphic + 1.200 lordi (1.000 +200 per eventuali ore extra per bozze) CLIP</t>
        </r>
      </text>
    </comment>
    <comment ref="A113" authorId="0" shapeId="0" xr:uid="{00000000-0006-0000-0000-000046000000}">
      <text>
        <r>
          <rPr>
            <sz val="10"/>
            <color rgb="FF000000"/>
            <rFont val="Arial"/>
            <family val="2"/>
          </rPr>
          <t>======
ID#AAAAJ_wMTcU
PALMIRA    (2020-07-20 16:41:52)
Materiale non in italiano da CSB</t>
        </r>
      </text>
    </comment>
    <comment ref="J114" authorId="0" shapeId="0" xr:uid="{00000000-0006-0000-0000-000030000000}">
      <text>
        <r>
          <rPr>
            <sz val="10"/>
            <color rgb="FF000000"/>
            <rFont val="Arial"/>
            <family val="2"/>
          </rPr>
          <t>======
ID#AAAAJ_wMTeo
PALMIRA2017    (2020-07-20 16:41:52)
Nel 2019 da MIBACT 2.050,00 per Camerani.</t>
        </r>
      </text>
    </comment>
    <comment ref="M114" authorId="0" shapeId="0" xr:uid="{00000000-0006-0000-0000-00001A000000}">
      <text>
        <r>
          <rPr>
            <sz val="10"/>
            <color rgb="FF000000"/>
            <rFont val="Arial"/>
            <family val="2"/>
          </rPr>
          <t>======
ID#AAAAKv8gLq4
user    (2020-11-10 11:40:23)
Premio GDG 2021 + ipotetico contributo MIBACT 2021</t>
        </r>
      </text>
    </comment>
    <comment ref="B118" authorId="0" shapeId="0" xr:uid="{00000000-0006-0000-0000-000054000000}">
      <text>
        <r>
          <rPr>
            <sz val="10"/>
            <color rgb="FF000000"/>
            <rFont val="Arial"/>
            <family val="2"/>
          </rPr>
          <t>======
ID#AAAAJ_wMTZ8
PALMIRA2017    (2020-07-20 16:41:52)
Era 5.400,00</t>
        </r>
      </text>
    </comment>
    <comment ref="E118" authorId="0" shapeId="0" xr:uid="{00000000-0006-0000-0000-000027000000}">
      <text>
        <r>
          <rPr>
            <sz val="10"/>
            <color rgb="FF000000"/>
            <rFont val="Arial"/>
            <family val="2"/>
          </rPr>
          <t>======
ID#AAAAKluHRX8
user    (2020-10-27 17:23:20)
al 26/10 per 6.100 USD</t>
        </r>
      </text>
    </comment>
    <comment ref="J118" authorId="0" shapeId="0" xr:uid="{00000000-0006-0000-0000-000047000000}">
      <text>
        <r>
          <rPr>
            <sz val="10"/>
            <color rgb="FF000000"/>
            <rFont val="Arial"/>
            <family val="2"/>
          </rPr>
          <t>======
ID#AAAAJ_wMTcQ
PALMIRA2017    (2020-07-20 16:41:52)
al 12/09 E. 18.539,50 di vendita licenze + E. 265,00 di una tantum nuove attivazioni. Tra 12/9 e 31/12 in scadenza circa 200 licenze = a spanne E. 5.000 al ribasso,ma dipende dalle tipologie dei rinnovi</t>
        </r>
      </text>
    </comment>
    <comment ref="M118" authorId="0" shapeId="0" xr:uid="{00000000-0006-0000-0000-00002B000000}">
      <text>
        <r>
          <rPr>
            <sz val="10"/>
            <color rgb="FF000000"/>
            <rFont val="Arial"/>
            <family val="2"/>
          </rPr>
          <t>======
ID#AAAAKluHRXs
user    (2020-10-27 17:23:20)
al 26/10 17.019,00</t>
        </r>
      </text>
    </comment>
    <comment ref="J122" authorId="0" shapeId="0" xr:uid="{00000000-0006-0000-0000-00003E000000}">
      <text>
        <r>
          <rPr>
            <sz val="10"/>
            <color rgb="FF000000"/>
            <rFont val="Arial"/>
            <family val="2"/>
          </rPr>
          <t>======
ID#AAAAJ_wMTdM
PALMIRA2017    (2020-07-20 16:41:52)
Contributo MIBACT 2019 a Censura</t>
        </r>
      </text>
    </comment>
    <comment ref="B128" authorId="0" shapeId="0" xr:uid="{00000000-0006-0000-0000-000038000000}">
      <text>
        <r>
          <rPr>
            <sz val="10"/>
            <color rgb="FF000000"/>
            <rFont val="Arial"/>
            <family val="2"/>
          </rPr>
          <t>======
ID#AAAAJ_wMTds
PALMIRA2017    (2020-07-20 16:41:52)
Era 4.676,90, poi 4.957,50 ma non si sono tenute</t>
        </r>
      </text>
    </comment>
    <comment ref="E128" authorId="0" shapeId="0" xr:uid="{00000000-0006-0000-0000-00000E000000}">
      <text>
        <r>
          <rPr>
            <sz val="10"/>
            <color rgb="FF000000"/>
            <rFont val="Arial"/>
            <family val="2"/>
          </rPr>
          <t>======
ID#AAAAKv8gLrk
PALMIRA2017    (2020-11-10 11:40:23)
stimata su consuntivo 2019</t>
        </r>
      </text>
    </comment>
    <comment ref="F128" authorId="0" shapeId="0" xr:uid="{00000000-0006-0000-0000-000019000000}">
      <text>
        <r>
          <rPr>
            <sz val="10"/>
            <color rgb="FF000000"/>
            <rFont val="Arial"/>
            <family val="2"/>
          </rPr>
          <t>======
ID#AAAAKv8gLq8
PALMIRA2017    (2020-11-10 11:40:23)
250 euro sono rimborso di EMR per Fiera</t>
        </r>
      </text>
    </comment>
    <comment ref="E129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ID#AAAAKyuAhXI
Francesca Cadeddu    (2020-11-17 15:55:09)
confermato da Sandra Migliore</t>
        </r>
      </text>
    </comment>
    <comment ref="B143" authorId="0" shapeId="0" xr:uid="{00000000-0006-0000-0000-00003D000000}">
      <text>
        <r>
          <rPr>
            <sz val="10"/>
            <color rgb="FF000000"/>
            <rFont val="Arial"/>
            <family val="2"/>
          </rPr>
          <t>======
ID#AAAAJ_wMTdU
PALMIRA2017    (2020-07-20 16:41:52)
Targa + video + grafica</t>
        </r>
      </text>
    </comment>
    <comment ref="E147" authorId="1" shapeId="0" xr:uid="{5AAF71E8-9A54-4D86-8200-4C7ED2FE0A7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 corsi (1 è a due livelli). Per dettaglio vedere file in cartella Formazione - 2021</t>
        </r>
      </text>
    </comment>
    <comment ref="E149" authorId="0" shapeId="0" xr:uid="{00000000-0006-0000-0000-000007000000}">
      <text>
        <r>
          <rPr>
            <sz val="10"/>
            <color rgb="FF000000"/>
            <rFont val="Arial"/>
            <family val="2"/>
          </rPr>
          <t>======
ID#AAAAKyUgyaA
user    (2020-11-17 15:51:42)
zero costi per il Nazionale</t>
        </r>
      </text>
    </comment>
    <comment ref="F149" authorId="0" shapeId="0" xr:uid="{00000000-0006-0000-0000-000004000000}">
      <text>
        <r>
          <rPr>
            <sz val="10"/>
            <color rgb="FF000000"/>
            <rFont val="Arial"/>
            <family val="2"/>
          </rPr>
          <t>======
ID#AAAAKyUgyaM
user    (2020-11-17 15:51:42)
Le Sezioni interessate non li hanno distinti dai corsi normali</t>
        </r>
      </text>
    </comment>
    <comment ref="J149" authorId="0" shapeId="0" xr:uid="{00000000-0006-0000-0000-00004E000000}">
      <text>
        <r>
          <rPr>
            <sz val="10"/>
            <color rgb="FF000000"/>
            <rFont val="Arial"/>
            <family val="2"/>
          </rPr>
          <t>======
ID#AAAAJ_wMTbQ
    (2020-07-20 16:41:52)
Previsti 6000 euro di ricavi divisi 30% NAZ e 70% SEZ</t>
        </r>
      </text>
    </comment>
    <comment ref="M149" authorId="0" shapeId="0" xr:uid="{00000000-0006-0000-0000-000002000000}">
      <text>
        <r>
          <rPr>
            <sz val="10"/>
            <color rgb="FF000000"/>
            <rFont val="Arial"/>
            <family val="2"/>
          </rPr>
          <t>======
ID#AAAAKyuAhVQ
user    (2020-11-17 15:51:42)
30% dei ricavi delle Sezioni. Ipotesi 2 corsi entro 31/12/2021 su 4 approvati da MIUR per A.A. 2021-2022</t>
        </r>
      </text>
    </comment>
    <comment ref="B150" authorId="0" shapeId="0" xr:uid="{00000000-0006-0000-0000-000036000000}">
      <text>
        <r>
          <rPr>
            <sz val="10"/>
            <color rgb="FF000000"/>
            <rFont val="Arial"/>
            <family val="2"/>
          </rPr>
          <t>======
ID#AAAAJ_wMTeA
    (2020-07-20 16:41:52)
Come lo scorso anno in attesa di capire l'applicabilità del tariffario proposto recentemente ai presidenti regionali</t>
        </r>
      </text>
    </comment>
    <comment ref="E150" authorId="0" shapeId="0" xr:uid="{00000000-0006-0000-0000-000006000000}">
      <text>
        <r>
          <rPr>
            <sz val="10"/>
            <color rgb="FF000000"/>
            <rFont val="Arial"/>
            <family val="2"/>
          </rPr>
          <t>======
ID#AAAAKyUgyaE
user    (2020-11-17 15:51:42)
sistemista o passaggio a Moodle in cloud</t>
        </r>
      </text>
    </comment>
    <comment ref="M150" authorId="0" shapeId="0" xr:uid="{00000000-0006-0000-0000-00000C000000}">
      <text>
        <r>
          <rPr>
            <sz val="10"/>
            <color rgb="FF000000"/>
            <rFont val="Arial"/>
            <family val="2"/>
          </rPr>
          <t>======
ID#AAAAKv8gLrs
PALMIRA2017    (2020-11-10 11:40:23)
cifra stimata per uso da parte delle Sezioni</t>
        </r>
      </text>
    </comment>
    <comment ref="A155" authorId="0" shapeId="0" xr:uid="{00000000-0006-0000-0000-00004A000000}">
      <text>
        <r>
          <rPr>
            <sz val="10"/>
            <color rgb="FF000000"/>
            <rFont val="Arial"/>
            <family val="2"/>
          </rPr>
          <t>======
ID#AAAAJ_wMTcE
    (2020-07-20 16:41:52)
Si ritiene di dover modificare la denominazione in funzione del fatto che d'ora in avanti i corsi in parola si potranno tenere a fronte della stipula di  convenzioni con Enti Amici dell'AIB ovvero di enti che condividano  gli intenti statutari della nostra Associazione</t>
        </r>
      </text>
    </comment>
    <comment ref="D159" authorId="0" shapeId="0" xr:uid="{00000000-0006-0000-0000-000043000000}">
      <text>
        <r>
          <rPr>
            <sz val="10"/>
            <color rgb="FF000000"/>
            <rFont val="Arial"/>
            <family val="2"/>
          </rPr>
          <t>======
ID#AAAAJ_wMTck
    (2020-07-20 16:41:52)
Cifra simbolica</t>
        </r>
      </text>
    </comment>
    <comment ref="O159" authorId="0" shapeId="0" xr:uid="{00000000-0006-0000-0000-00005F000000}">
      <text>
        <r>
          <rPr>
            <sz val="10"/>
            <color rgb="FF000000"/>
            <rFont val="Arial"/>
            <family val="2"/>
          </rPr>
          <t>======
ID#AAAAKluHRXw
    (2020-07-20 16:41:52)
Cifra simbolica</t>
        </r>
      </text>
    </comment>
    <comment ref="B163" authorId="0" shapeId="0" xr:uid="{00000000-0006-0000-0000-00002E000000}">
      <text>
        <r>
          <rPr>
            <sz val="10"/>
            <color rgb="FF000000"/>
            <rFont val="Arial"/>
            <family val="2"/>
          </rPr>
          <t>======
ID#AAAAJ_wMTew
PALMIRA2017    (2020-07-20 16:41:52)
E. 1.000,00 rimborsi Commissione + Impaginazione e stampa 200 nuove tessere + ca. 190 rinnovi; spedizione 390 buste. 
Costo tessere 0,35
Spedizione 0,90</t>
        </r>
      </text>
    </comment>
    <comment ref="E163" authorId="0" shapeId="0" xr:uid="{00000000-0006-0000-0000-000014000000}">
      <text>
        <r>
          <rPr>
            <sz val="10"/>
            <color rgb="FF000000"/>
            <rFont val="Arial"/>
            <family val="2"/>
          </rPr>
          <t>======
ID#AAAAKv8gLrQ
PALMIRA2017    (2020-11-10 11:40:23)
800 euro rimborsi + 105 stampa (130 + 170) tessere + sped. 300 buste</t>
        </r>
      </text>
    </comment>
    <comment ref="J163" authorId="0" shapeId="0" xr:uid="{00000000-0006-0000-0000-000058000000}">
      <text>
        <r>
          <rPr>
            <sz val="10"/>
            <color rgb="FF000000"/>
            <rFont val="Arial"/>
            <family val="2"/>
          </rPr>
          <t>======
ID#AAAAJ_wMTZk
PALMIRA2017    (2020-07-20 16:41:52)
al 12/09 ca. 170 nuove domande</t>
        </r>
      </text>
    </comment>
    <comment ref="M163" authorId="0" shapeId="0" xr:uid="{00000000-0006-0000-0000-00001B000000}">
      <text>
        <r>
          <rPr>
            <sz val="10"/>
            <color rgb="FF000000"/>
            <rFont val="Arial"/>
            <family val="2"/>
          </rPr>
          <t>======
ID#AAAAKof2u2k
PALMIRA2017    (2020-11-08 15:20:38)
al 30/09 113 su 204 che hanno rinnovo quinquennale nel 2021 erano in regola con i pagamenti</t>
        </r>
      </text>
    </comment>
    <comment ref="J164" authorId="0" shapeId="0" xr:uid="{00000000-0006-0000-0000-00005E000000}">
      <text>
        <r>
          <rPr>
            <sz val="10"/>
            <color rgb="FF000000"/>
            <rFont val="Arial"/>
            <family val="2"/>
          </rPr>
          <t>======
ID#AAAAJ_wMTYg
PALMIRA2017    (2020-07-20 16:41:52)
207 attestati 2015 in regola con iscrizione (totale sarebbe 350)
Messi solo 160 in entrata perché circa 50 hanno pagato le sp. Di attestazione già nel 2019</t>
        </r>
      </text>
    </comment>
    <comment ref="M164" authorId="0" shapeId="0" xr:uid="{00000000-0006-0000-0000-00001D000000}">
      <text>
        <r>
          <rPr>
            <sz val="10"/>
            <color rgb="FF000000"/>
            <rFont val="Arial"/>
            <family val="2"/>
          </rPr>
          <t>======
ID#AAAAKof2u2c
PALMIRA2017    (2020-11-08 15:20:38)
al 30/09 erano 161</t>
        </r>
      </text>
    </comment>
    <comment ref="E166" authorId="0" shapeId="0" xr:uid="{00000000-0006-0000-0000-000003000000}">
      <text>
        <r>
          <rPr>
            <sz val="10"/>
            <color rgb="FF000000"/>
            <rFont val="Arial"/>
            <family val="2"/>
          </rPr>
          <t>======
ID#AAAAKyUgyaQ
user    (2020-11-17 15:51:42)
riunioni on line</t>
        </r>
      </text>
    </comment>
    <comment ref="B175" authorId="0" shapeId="0" xr:uid="{00000000-0006-0000-0000-000057000000}">
      <text>
        <r>
          <rPr>
            <sz val="10"/>
            <color rgb="FF000000"/>
            <rFont val="Arial"/>
            <family val="2"/>
          </rPr>
          <t>======
ID#AAAAJ_wMTZ0
PALMIRA2017    (2020-07-20 16:41:52)
Era 3.056,00</t>
        </r>
      </text>
    </comment>
    <comment ref="E175" authorId="0" shapeId="0" xr:uid="{00000000-0006-0000-0000-000022000000}">
      <text>
        <r>
          <rPr>
            <sz val="10"/>
            <color rgb="FF000000"/>
            <rFont val="Arial"/>
            <family val="2"/>
          </rPr>
          <t>======
ID#AAAAKluHRYQ
user    (2020-10-27 17:23:20)
Nel 2021 aumentano gli SC</t>
        </r>
      </text>
    </comment>
    <comment ref="B176" authorId="0" shapeId="0" xr:uid="{00000000-0006-0000-0000-000055000000}">
      <text>
        <r>
          <rPr>
            <sz val="10"/>
            <color rgb="FF000000"/>
            <rFont val="Arial"/>
            <family val="2"/>
          </rPr>
          <t>======
ID#AAAAJ_wMTaA
PALMIRA2017    (2020-07-20 16:41:52)
Era 2.984,30</t>
        </r>
      </text>
    </comment>
    <comment ref="B192" authorId="0" shapeId="0" xr:uid="{00000000-0006-0000-0000-00003A000000}">
      <text>
        <r>
          <rPr>
            <sz val="10"/>
            <color rgb="FF000000"/>
            <rFont val="Arial"/>
            <family val="2"/>
          </rPr>
          <t>======
ID#AAAAJ_wMTdg
PALMIRA2017    (2020-07-20 16:41:52)
base consuntivo 2018</t>
        </r>
      </text>
    </comment>
    <comment ref="B195" authorId="0" shapeId="0" xr:uid="{00000000-0006-0000-0000-000033000000}">
      <text>
        <r>
          <rPr>
            <sz val="10"/>
            <color rgb="FF000000"/>
            <rFont val="Arial"/>
            <family val="2"/>
          </rPr>
          <t>======
ID#AAAAJ_wMTec
PALMIRA2017    (2020-07-20 16:41:52)
base consuntivo 2018</t>
        </r>
      </text>
    </comment>
    <comment ref="E195" authorId="0" shapeId="0" xr:uid="{00000000-0006-0000-0000-00000B000000}">
      <text>
        <r>
          <rPr>
            <sz val="10"/>
            <color rgb="FF000000"/>
            <rFont val="Arial"/>
            <family val="2"/>
          </rPr>
          <t>======
ID#AAAAKv8gLr0
PALMIRA2017    (2020-11-10 11:40:23)
basato su consuntivo 2019</t>
        </r>
      </text>
    </comment>
    <comment ref="B196" authorId="0" shapeId="0" xr:uid="{00000000-0006-0000-0000-000059000000}">
      <text>
        <r>
          <rPr>
            <sz val="10"/>
            <color rgb="FF000000"/>
            <rFont val="Arial"/>
            <family val="2"/>
          </rPr>
          <t>======
ID#AAAAJ_wMTZg
PALMIRA2017    (2020-07-20 16:41:52)
base consuntivo 2018</t>
        </r>
      </text>
    </comment>
    <comment ref="B208" authorId="0" shapeId="0" xr:uid="{00000000-0006-0000-0000-00005C000000}">
      <text>
        <r>
          <rPr>
            <sz val="10"/>
            <color rgb="FF000000"/>
            <rFont val="Arial"/>
            <family val="2"/>
          </rPr>
          <t>======
ID#AAAAJ_wMTY0
PALMIRA2017    (2020-07-20 16:41:52)
Quella della Segreteria è in Costi del personale</t>
        </r>
      </text>
    </comment>
    <comment ref="E208" authorId="0" shapeId="0" xr:uid="{00000000-0006-0000-0000-000013000000}">
      <text>
        <r>
          <rPr>
            <sz val="10"/>
            <color rgb="FF000000"/>
            <rFont val="Arial"/>
            <family val="2"/>
          </rPr>
          <t>======
ID#AAAAKv8gLrU
PALMIRA2017    (2020-11-10 11:40:23)
quelli della Segreteria in Costi del personale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fJx5vzAwBMrJqP8Vt0hTe/RkN0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100-00000B000000}">
      <text>
        <r>
          <rPr>
            <sz val="10"/>
            <color rgb="FF000000"/>
            <rFont val="Arial"/>
            <family val="2"/>
          </rPr>
          <t>======
ID#AAAAJ_wMTbs
PALMIRA    (2020-07-20 16:41:52)
Alcune coperte da altri eventi es. Bibliopride o congresso</t>
        </r>
      </text>
    </comment>
    <comment ref="H37" authorId="0" shapeId="0" xr:uid="{00000000-0006-0000-0100-00000D000000}">
      <text>
        <r>
          <rPr>
            <sz val="10"/>
            <color rgb="FF000000"/>
            <rFont val="Arial"/>
            <family val="2"/>
          </rPr>
          <t>======
ID#AAAAJ_wMTZU
PALMIRA    (2020-07-20 16:41:52)
3,90 + 0,92
per il 2019</t>
        </r>
      </text>
    </comment>
    <comment ref="F39" authorId="0" shapeId="0" xr:uid="{00000000-0006-0000-0100-000001000000}">
      <text>
        <r>
          <rPr>
            <sz val="10"/>
            <color rgb="FF000000"/>
            <rFont val="Arial"/>
            <family val="2"/>
          </rPr>
          <t>======
ID#AAAAKluHRY4
user    (2020-10-27 17:23:20)
Era 31.743,02</t>
        </r>
      </text>
    </comment>
    <comment ref="F40" authorId="0" shapeId="0" xr:uid="{00000000-0006-0000-0100-000003000000}">
      <text>
        <r>
          <rPr>
            <sz val="10"/>
            <color rgb="FF000000"/>
            <rFont val="Arial"/>
            <family val="2"/>
          </rPr>
          <t>======
ID#AAAAKluHRY0
user    (2020-10-27 17:23:20)
era 8.441,40 ma per 6 mesi</t>
        </r>
      </text>
    </comment>
    <comment ref="F41" authorId="0" shapeId="0" xr:uid="{00000000-0006-0000-0100-000002000000}">
      <text>
        <r>
          <rPr>
            <sz val="10"/>
            <color rgb="FF000000"/>
            <rFont val="Arial"/>
            <family val="2"/>
          </rPr>
          <t>======
ID#AAAAKluHRYw
    (2020-10-27 17:23:20)
Era 15.492,82</t>
        </r>
      </text>
    </comment>
    <comment ref="F42" authorId="0" shapeId="0" xr:uid="{00000000-0006-0000-0100-000007000000}">
      <text>
        <r>
          <rPr>
            <sz val="10"/>
            <color rgb="FF000000"/>
            <rFont val="Arial"/>
            <family val="2"/>
          </rPr>
          <t>======
ID#AAAAKluHRYY
user    (2020-10-27 17:23:20)
era 16.491,08</t>
        </r>
      </text>
    </comment>
    <comment ref="F43" authorId="0" shapeId="0" xr:uid="{00000000-0006-0000-0100-000008000000}">
      <text>
        <r>
          <rPr>
            <sz val="10"/>
            <color rgb="FF000000"/>
            <rFont val="Arial"/>
            <family val="2"/>
          </rPr>
          <t>======
ID#AAAAKluHRXk
user    (2020-10-27 17:23:20)
era 25.004,19</t>
        </r>
      </text>
    </comment>
    <comment ref="B139" authorId="0" shapeId="0" xr:uid="{00000000-0006-0000-0100-000009000000}">
      <text>
        <r>
          <rPr>
            <sz val="10"/>
            <color rgb="FF000000"/>
            <rFont val="Arial"/>
            <family val="2"/>
          </rPr>
          <t>======
ID#AAAAJ_wMTeg
Palmira    (2020-07-20 16:41:52)
Costo impaginazione + pdf + trascodifica</t>
        </r>
      </text>
    </comment>
    <comment ref="H139" authorId="0" shapeId="0" xr:uid="{00000000-0006-0000-0100-00000A000000}">
      <text>
        <r>
          <rPr>
            <sz val="10"/>
            <color rgb="FF000000"/>
            <rFont val="Arial"/>
            <family val="2"/>
          </rPr>
          <t>======
ID#AAAAJ_wMTd0
Palmira (AIB)    (2020-07-20 16:41:52)
preventivo Geo Graphic 2020:
- Impaginaz., copertina e correz. bozza 600,00 +IVA
- PDF per on line 30,00 + IVA
- Trascodifica testi definitivi in Word 50,00 + IVA
- Realizzaz. sp.pubblicit. int. o copert. cad. 40,00 + IVA
- Ricostruzione grafici cad. euro 10,00 +IVA
- Ricostruzione tabelle cad. euro 5,00 +IVA</t>
        </r>
      </text>
    </comment>
    <comment ref="C153" authorId="0" shapeId="0" xr:uid="{00000000-0006-0000-0100-000004000000}">
      <text>
        <r>
          <rPr>
            <sz val="10"/>
            <color rgb="FF000000"/>
            <rFont val="Arial"/>
            <family val="2"/>
          </rPr>
          <t>======
ID#AAAAKluHRYo
    (2020-10-27 17:23:20)
1 Percorsi + 1 Petrucciani (De Vecchis) ?</t>
        </r>
      </text>
    </comment>
    <comment ref="C154" authorId="0" shapeId="0" xr:uid="{00000000-0006-0000-0100-000006000000}">
      <text>
        <r>
          <rPr>
            <sz val="10"/>
            <color rgb="FF000000"/>
            <rFont val="Arial"/>
            <family val="2"/>
          </rPr>
          <t>======
ID#AAAAKluHRYg
user    (2020-10-27 17:23:20)
Premio GDG</t>
        </r>
      </text>
    </comment>
    <comment ref="C159" authorId="0" shapeId="0" xr:uid="{00000000-0006-0000-0100-000005000000}">
      <text>
        <r>
          <rPr>
            <sz val="10"/>
            <color rgb="FF000000"/>
            <rFont val="Arial"/>
            <family val="2"/>
          </rPr>
          <t>======
ID#AAAAKluHRYk
PALMIRA2017    (2020-10-27 17:23:20)
Dizionario Petrucciani</t>
        </r>
      </text>
    </comment>
    <comment ref="D164" authorId="0" shapeId="0" xr:uid="{00000000-0006-0000-0100-00000C000000}">
      <text>
        <r>
          <rPr>
            <sz val="10"/>
            <color rgb="FF000000"/>
            <rFont val="Arial"/>
            <family val="2"/>
          </rPr>
          <t>======
ID#AAAAJ_wMTZY
PALMIRA    (2020-07-20 16:41:52)
costo a pagina lordo omnicomprensivo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p6dMubhuITORSVJ+tE/8vzV3dMg=="/>
    </ext>
  </extLst>
</comments>
</file>

<file path=xl/sharedStrings.xml><?xml version="1.0" encoding="utf-8"?>
<sst xmlns="http://schemas.openxmlformats.org/spreadsheetml/2006/main" count="572" uniqueCount="364">
  <si>
    <t>ASSOCIAZIONE ITALIANA BIBLIOTECHE</t>
  </si>
  <si>
    <t>BILANCIO PREVENTIVO 2021</t>
  </si>
  <si>
    <t>Assemblea generale dei soci - 26/11/2020</t>
  </si>
  <si>
    <t>2020 prev</t>
  </si>
  <si>
    <t>2021 prev</t>
  </si>
  <si>
    <t>COSTI</t>
  </si>
  <si>
    <t>Nazionale</t>
  </si>
  <si>
    <t>Sezioni</t>
  </si>
  <si>
    <t>Consolidato</t>
  </si>
  <si>
    <t>RICAVI</t>
  </si>
  <si>
    <t>ORGANIZZAZIONE</t>
  </si>
  <si>
    <t>Attività nazionale</t>
  </si>
  <si>
    <t>Quote sociali</t>
  </si>
  <si>
    <t>Attività CEN</t>
  </si>
  <si>
    <t>Associato persona</t>
  </si>
  <si>
    <t>Attivìtà delegati CEN</t>
  </si>
  <si>
    <t>Associato young</t>
  </si>
  <si>
    <t>Attività CNPR</t>
  </si>
  <si>
    <t>Amici persona</t>
  </si>
  <si>
    <t>Attività probiviri e sindaci</t>
  </si>
  <si>
    <t>Amici Ente</t>
  </si>
  <si>
    <t>Studenti</t>
  </si>
  <si>
    <t>Elezioni 2020</t>
  </si>
  <si>
    <t>Sistemi</t>
  </si>
  <si>
    <t>Progetti</t>
  </si>
  <si>
    <t>Mamma lingua</t>
  </si>
  <si>
    <t xml:space="preserve">Luoghi di incontro e Resistenza </t>
  </si>
  <si>
    <t>Costi del  personale</t>
  </si>
  <si>
    <t>Contributi</t>
  </si>
  <si>
    <t>Retribuzioni del Personale di segreteria</t>
  </si>
  <si>
    <t>Contributo MiBAC  (ex art.8); tabellare ; Cepell</t>
  </si>
  <si>
    <t>Collaborazioni</t>
  </si>
  <si>
    <t xml:space="preserve">Altri contributi </t>
  </si>
  <si>
    <t>Formazione/Aggiornamento del personale</t>
  </si>
  <si>
    <t>5 x 1.000</t>
  </si>
  <si>
    <t>Attività Sezione</t>
  </si>
  <si>
    <t>MAB</t>
  </si>
  <si>
    <t>MAB contributi</t>
  </si>
  <si>
    <t>Biblioteca AIB</t>
  </si>
  <si>
    <t>Abbonamenti</t>
  </si>
  <si>
    <t>Acquisto pubblicazioni</t>
  </si>
  <si>
    <t>Altre spese</t>
  </si>
  <si>
    <t>Altre entrate</t>
  </si>
  <si>
    <t>Ammortamento Costi trasferimento</t>
  </si>
  <si>
    <t>Biblioteca Friuli V.G.</t>
  </si>
  <si>
    <t>Commissioni e gruppi</t>
  </si>
  <si>
    <t>Contributi generali per sezione</t>
  </si>
  <si>
    <t>Compensi professionali</t>
  </si>
  <si>
    <t>Compensi professionisti</t>
  </si>
  <si>
    <t>Altre attività sezioni</t>
  </si>
  <si>
    <t>Servizi professionali</t>
  </si>
  <si>
    <t>Sponsorizzazioni</t>
  </si>
  <si>
    <t>Sede e segreteria nazionale</t>
  </si>
  <si>
    <t>COMUNICAZIONE</t>
  </si>
  <si>
    <t>AIB Notizie</t>
  </si>
  <si>
    <t>Pubblicità</t>
  </si>
  <si>
    <t>Rimborsi</t>
  </si>
  <si>
    <t>Iscrizioni</t>
  </si>
  <si>
    <t>Biblio Hub</t>
  </si>
  <si>
    <t>AIB WEB</t>
  </si>
  <si>
    <t>Spese hardware, software</t>
  </si>
  <si>
    <t>Aggiornamento Repertori e Guida NPL on line</t>
  </si>
  <si>
    <t>Aggiornamento sito web</t>
  </si>
  <si>
    <t>CAMPAGNE DI PROMOZIONE</t>
  </si>
  <si>
    <t>Acquisto gadget</t>
  </si>
  <si>
    <t>Vendita gadget</t>
  </si>
  <si>
    <t xml:space="preserve">Poster La biblioteca é: </t>
  </si>
  <si>
    <t>Campagne per biblioteche</t>
  </si>
  <si>
    <t>BiblioPride</t>
  </si>
  <si>
    <t>A corto di libri</t>
  </si>
  <si>
    <t>Poster 25 ragioni</t>
  </si>
  <si>
    <t>Scelte di classe</t>
  </si>
  <si>
    <t>Volume EB Nati per leggere</t>
  </si>
  <si>
    <t>Quando i grandi leggono ai bimbi (Donzelli)</t>
  </si>
  <si>
    <t>NATI PER LEGGERE</t>
  </si>
  <si>
    <t>Rimborsi per attività</t>
  </si>
  <si>
    <t>ADVOCACY</t>
  </si>
  <si>
    <t>Osservatorio biblioteche italiane</t>
  </si>
  <si>
    <t xml:space="preserve"> </t>
  </si>
  <si>
    <t>UFFICIO STAMPA</t>
  </si>
  <si>
    <t>Spese ufficio stampa</t>
  </si>
  <si>
    <t>EDITORIA</t>
  </si>
  <si>
    <t>AIB STUDI</t>
  </si>
  <si>
    <t>Print on demand</t>
  </si>
  <si>
    <t>Spese di spedizione</t>
  </si>
  <si>
    <t>Diritti d'autore</t>
  </si>
  <si>
    <t>COPE</t>
  </si>
  <si>
    <t>Hosting e migrazioni</t>
  </si>
  <si>
    <t>BOLLETTINI REGIONALI</t>
  </si>
  <si>
    <t>Spese</t>
  </si>
  <si>
    <t>PUBBLICAZIONI</t>
  </si>
  <si>
    <t>Monografie spese di stampa</t>
  </si>
  <si>
    <t>Monografie AIB vendita</t>
  </si>
  <si>
    <t>Monografie collaborazioni</t>
  </si>
  <si>
    <t>Quote Plus</t>
  </si>
  <si>
    <t>Ebook collaborazioni</t>
  </si>
  <si>
    <t>Vendita ebook</t>
  </si>
  <si>
    <t>Rimborsi spese spedizione</t>
  </si>
  <si>
    <t>Pubblicazioni rivendita</t>
  </si>
  <si>
    <t>Vendita pubblicazioni - Spese di spedizione</t>
  </si>
  <si>
    <t>Altre pubblicazioni</t>
  </si>
  <si>
    <t>NPL -Spese di stampa</t>
  </si>
  <si>
    <t>NPL - Vendita materiale</t>
  </si>
  <si>
    <t>NPL - Spese di spedizione</t>
  </si>
  <si>
    <t>NPL - Rimborsi spese di spedizione</t>
  </si>
  <si>
    <t>NPL - Collaborazioni</t>
  </si>
  <si>
    <t>NPL - Acquisto materiale</t>
  </si>
  <si>
    <t>Webdewey – modifiche sw Pansoft</t>
  </si>
  <si>
    <t>Webdewey – canone annuale Pansoft</t>
  </si>
  <si>
    <t>Webdewey –  rimb. Gruppo di lavoro</t>
  </si>
  <si>
    <t>Webdewey – royalties OCLC</t>
  </si>
  <si>
    <t>WebDewey - vendita licenze</t>
  </si>
  <si>
    <t>EVENTI E VIAGGI</t>
  </si>
  <si>
    <t>CONGRESSO</t>
  </si>
  <si>
    <t>Organizzazione</t>
  </si>
  <si>
    <t>Vendita servizi</t>
  </si>
  <si>
    <t>Catering e servizi</t>
  </si>
  <si>
    <t>Sponsorizzazioni e stand</t>
  </si>
  <si>
    <t>CONVEGNI</t>
  </si>
  <si>
    <t xml:space="preserve">CONVEGNI </t>
  </si>
  <si>
    <t>Salone del Libro/Stelline/CBFBologna</t>
  </si>
  <si>
    <t>Convegno Gruppo IL</t>
  </si>
  <si>
    <t>Convegno Comm Bibl. pubbliche</t>
  </si>
  <si>
    <t>Convegno Comm Bibl. universitarie</t>
  </si>
  <si>
    <t>Brindisi 90 anniversario AIB</t>
  </si>
  <si>
    <t>Entrate varie</t>
  </si>
  <si>
    <t>Convegno Comm. Bibl. Scolastiche</t>
  </si>
  <si>
    <t>Convegni Sezioni</t>
  </si>
  <si>
    <t>VIAGGI</t>
  </si>
  <si>
    <t>VIAGGI iscrizioni</t>
  </si>
  <si>
    <t>Premio De Gregori</t>
  </si>
  <si>
    <t>Premio Maria Abenante</t>
  </si>
  <si>
    <t>FORMAZIONE</t>
  </si>
  <si>
    <t>Corsi</t>
  </si>
  <si>
    <t>Corsi iscrizioni</t>
  </si>
  <si>
    <t>Spese di organizzazione</t>
  </si>
  <si>
    <t>Osservatorio Formazione</t>
  </si>
  <si>
    <t>Corsi MIUR</t>
  </si>
  <si>
    <t>Piattaforma e-learning</t>
  </si>
  <si>
    <t>NPL - Spese per corsi</t>
  </si>
  <si>
    <t>NPL - Iscrizioni corsi</t>
  </si>
  <si>
    <t>Corsi in convenzione</t>
  </si>
  <si>
    <t>Corsi Webdewey</t>
  </si>
  <si>
    <t xml:space="preserve">Corsi Webdewey </t>
  </si>
  <si>
    <t>LEGISLAZIONE</t>
  </si>
  <si>
    <t>Osservatorio Legislativo</t>
  </si>
  <si>
    <t>PROFESSIONE E LAVORO</t>
  </si>
  <si>
    <t>Commissione attestazione</t>
  </si>
  <si>
    <t>Gestione Iscrizioni</t>
  </si>
  <si>
    <t>Rinnovo attestazione</t>
  </si>
  <si>
    <t>COLAP</t>
  </si>
  <si>
    <t>Osservatorio lavoro</t>
  </si>
  <si>
    <t>RELAZIONI NAZIONALI E INTERNAZIONALI</t>
  </si>
  <si>
    <t>Attività internazionale</t>
  </si>
  <si>
    <t>IFLA Attività</t>
  </si>
  <si>
    <t>IFLA Iscrizione</t>
  </si>
  <si>
    <t>IFLA Iscrizioni</t>
  </si>
  <si>
    <t>EBLIDA Iscrizione</t>
  </si>
  <si>
    <t>EBLIDA Iscrizioni</t>
  </si>
  <si>
    <t>EBLIDA Attività</t>
  </si>
  <si>
    <t>EBLIDA direttore</t>
  </si>
  <si>
    <t>IASL iscrizione</t>
  </si>
  <si>
    <t xml:space="preserve">ALTRO (Missioni internazionali) </t>
  </si>
  <si>
    <t>Convegno Bibliographic control</t>
  </si>
  <si>
    <t>Associazioni nazionali – Iscrizioni</t>
  </si>
  <si>
    <t>Ibby</t>
  </si>
  <si>
    <t>ASVIS</t>
  </si>
  <si>
    <t>Assoc.italiana public history</t>
  </si>
  <si>
    <t>AICI</t>
  </si>
  <si>
    <t>UNI</t>
  </si>
  <si>
    <t>ONERI FINANZIARI</t>
  </si>
  <si>
    <t>Interessi</t>
  </si>
  <si>
    <t>Interessi passivi debiti v/Erario</t>
  </si>
  <si>
    <t>Spese bancarie/postali/bollo</t>
  </si>
  <si>
    <t>Arrotondamenti su pagamenti</t>
  </si>
  <si>
    <t>ONERI STRAORDINARI</t>
  </si>
  <si>
    <t>PROVENTI STRAORDINARI</t>
  </si>
  <si>
    <t>Sopravvenienze</t>
  </si>
  <si>
    <t>Altri oneri straordinari</t>
  </si>
  <si>
    <t>Arrotondamenti attivi</t>
  </si>
  <si>
    <t>IMPOSTE</t>
  </si>
  <si>
    <t>IRES</t>
  </si>
  <si>
    <t>IRAP</t>
  </si>
  <si>
    <t>TOTALE COSTI</t>
  </si>
  <si>
    <t>TOTALE RICAVI</t>
  </si>
  <si>
    <t>Risultato di esercizio</t>
  </si>
  <si>
    <t>DATI ANALITICI PER BILANCIO PREVENTIVO AIB</t>
  </si>
  <si>
    <t>QUOTE SOCIALI</t>
  </si>
  <si>
    <t>le quote sociali sono calcolate per CASSA e non per competenza</t>
  </si>
  <si>
    <t>previsione</t>
  </si>
  <si>
    <t>Numero</t>
  </si>
  <si>
    <t>Quota</t>
  </si>
  <si>
    <t>Totale</t>
  </si>
  <si>
    <t>Rimborsi riunioni e attività CEN</t>
  </si>
  <si>
    <t>unitario</t>
  </si>
  <si>
    <t>riunioni in presenza previste</t>
  </si>
  <si>
    <t>ATTENZIONE!!!                                                           Per il preventivo vengono conteggiati tutti quelli che hanno pagato la quota associativa dell'anno (es. il 2015) dal 01/01 al … (es. al 31/10). Per l'andamento delle iscrizioni (vedi qui a destra) INVECE si conteggiano ANCHE tutti quelli che hanno pagato la quota associativa dell'anno anche prima (es. novembre 2014) o dopo</t>
  </si>
  <si>
    <t>attività CEN extra riunioni</t>
  </si>
  <si>
    <t>cellulari presidente, vicepresidente e segretario</t>
  </si>
  <si>
    <t>Segretario 15,80/mese; presidente 19,45/mese; vice 12,50/mese</t>
  </si>
  <si>
    <t>Totali</t>
  </si>
  <si>
    <t>unitario pulizie</t>
  </si>
  <si>
    <t>riunioni previste</t>
  </si>
  <si>
    <t>totale</t>
  </si>
  <si>
    <t>rimborsi altri membri Collegio sindacale</t>
  </si>
  <si>
    <t>PAGAMENTI anno 2020 al 30/09/2020</t>
  </si>
  <si>
    <t>Associati ordinari persona --&gt; 1.473</t>
  </si>
  <si>
    <t>Associati young --&gt; 174 2020</t>
  </si>
  <si>
    <t>Amici enti --&gt; 251 2020</t>
  </si>
  <si>
    <t>Amici persona --&gt; 183 2020</t>
  </si>
  <si>
    <t>Amici studenti --&gt; 31 2020</t>
  </si>
  <si>
    <t>Sistemi --&gt; 5 da 2.000; 5 da 1.500; 7 da 1.000; 6 da 500,00 = E. 24.500,00</t>
  </si>
  <si>
    <t>formula per calcolo IRAP</t>
  </si>
  <si>
    <t>Costo retribuzioni personale</t>
  </si>
  <si>
    <t>Memo per rendicontazione contributi ora e per sempre:</t>
  </si>
  <si>
    <t>al lordo di INAIL, ecc.</t>
  </si>
  <si>
    <t>preventivi St.Gabriele ottobre 2019</t>
  </si>
  <si>
    <t>Aliquota IRAP</t>
  </si>
  <si>
    <t>per Gabriele è meglio fare come dice Vanni: abbassare il costo del personale (e le altre voci) e mettere l'uscita per intero del progetto. MA nella relazione va spiegato di quali voci si compone quella uscita così che nessuno pensi che il personale è costato di meno, la stampa del materiale è costata di meno, ecc.</t>
  </si>
  <si>
    <t>Mesi</t>
  </si>
  <si>
    <t>Costo</t>
  </si>
  <si>
    <t>Barbini</t>
  </si>
  <si>
    <t>II liv. part-time 30 ore/settimana</t>
  </si>
  <si>
    <t>ti</t>
  </si>
  <si>
    <t>Cadeddu</t>
  </si>
  <si>
    <t>II liv. part-time 18 ore/settimana</t>
  </si>
  <si>
    <t>Cargini</t>
  </si>
  <si>
    <t>II liv. part-time 20 ore/settimana</t>
  </si>
  <si>
    <t>Romeo</t>
  </si>
  <si>
    <t>IV liv. part-time 20 ore/settimana</t>
  </si>
  <si>
    <t>td</t>
  </si>
  <si>
    <t>Valentini</t>
  </si>
  <si>
    <t>IV liv. Part-time 30 ore/settimana</t>
  </si>
  <si>
    <t>Bibliotecario (Olivotto)</t>
  </si>
  <si>
    <t>Leggimi 0-6 Mammalingua - gest. Amministrat.</t>
  </si>
  <si>
    <t>Libri</t>
  </si>
  <si>
    <t>Acquisto volumi</t>
  </si>
  <si>
    <t>Abbonamenti periodici</t>
  </si>
  <si>
    <t>Prev. Ellediemme per 2021</t>
  </si>
  <si>
    <t>Scanner e condizionamento materiali</t>
  </si>
  <si>
    <t>ACNP</t>
  </si>
  <si>
    <t>TOTALE</t>
  </si>
  <si>
    <t>Commissioni</t>
  </si>
  <si>
    <t>Bibliot. e servizi per ragazzi</t>
  </si>
  <si>
    <t>Bibliot.pubbliche</t>
  </si>
  <si>
    <t>Bibliot.università e ricerca</t>
  </si>
  <si>
    <t>Bibliot.scolastiche</t>
  </si>
  <si>
    <t>Biblioteche e servizi nazionali</t>
  </si>
  <si>
    <t>Biblioteche speciali, archivi e biblioteche d'autore</t>
  </si>
  <si>
    <t>Statuto</t>
  </si>
  <si>
    <t>Gruppi</t>
  </si>
  <si>
    <t>Biblioteche digitali</t>
  </si>
  <si>
    <t>CILW</t>
  </si>
  <si>
    <t>Gaming in biblioteca</t>
  </si>
  <si>
    <t>OA e PD</t>
  </si>
  <si>
    <t>Valutazione e management della qualità in biblioteca</t>
  </si>
  <si>
    <t>Biblioteche carcerarie</t>
  </si>
  <si>
    <t>Information literacy</t>
  </si>
  <si>
    <t>Biblioteche governative</t>
  </si>
  <si>
    <t>Architettura delle biblioteche</t>
  </si>
  <si>
    <t>Osservatorio Sviluppo sostenibile (ex Asvis)</t>
  </si>
  <si>
    <t>Acquisto valori bollati</t>
  </si>
  <si>
    <t>Notaio per assemblea straordinaria</t>
  </si>
  <si>
    <t>Avvocato</t>
  </si>
  <si>
    <t>compenso presidente sindaci x anno</t>
  </si>
  <si>
    <t>Studio Gabriele 2021 (2.468,00 gest.personale; 9.180,00 gest. contab./bilancio + IVA + Cassa prev.+R/Acc)</t>
  </si>
  <si>
    <t>E' PIU' ALTO DEL 2020 PERCHE' MANCAVA LA R/ACC</t>
  </si>
  <si>
    <t>Centrostudi Gabriele per pratiche di ravvedimenti operosi, cartelle esattoriali, ecc.</t>
  </si>
  <si>
    <t>Locazioni</t>
  </si>
  <si>
    <t>Servizi di telefonia e connettività</t>
  </si>
  <si>
    <t>ca. 135,00/bimestre</t>
  </si>
  <si>
    <t>Sp. postali e di spedizione</t>
  </si>
  <si>
    <t xml:space="preserve">spedizioni non SDA (sotto i 3 kg), compreso nolo casella postale </t>
  </si>
  <si>
    <t>Cancelleria</t>
  </si>
  <si>
    <t>Acquisto attrezzature</t>
  </si>
  <si>
    <t>2020: acquisto 2 pc per ufficio con monitor, tastiere, mouse. Forse più basso se non prendiamo i monitor E. 218,38 ciascuno</t>
  </si>
  <si>
    <t>Manutenzione e lavori</t>
  </si>
  <si>
    <t>Canone Ricoh 2020 E. 314,15/mese IVA compresa perché aggiunta stampante multifunzione</t>
  </si>
  <si>
    <t>Assistenza pc AFK</t>
  </si>
  <si>
    <t>292,80/bimestre IVA compresa</t>
  </si>
  <si>
    <t>Lavori tipografici</t>
  </si>
  <si>
    <t>Stampa buste</t>
  </si>
  <si>
    <t>Elaborazioni software</t>
  </si>
  <si>
    <t>CGSI 2019: 1.695,80 + 1 lavoro extra</t>
  </si>
  <si>
    <t>Piattaforma Eligo per assemblea straordinaria 2021</t>
  </si>
  <si>
    <t>AWS gestione macchine posta AIB</t>
  </si>
  <si>
    <t>Streamyard per convegni e assemblee</t>
  </si>
  <si>
    <t>USD 25,00/mese; calcolati 10 mesi di uso con Euro a 21,20</t>
  </si>
  <si>
    <t>Regystrum (applicaz. Per archiviazione documenti AIB)</t>
  </si>
  <si>
    <t>canone annuale</t>
  </si>
  <si>
    <t xml:space="preserve">Ritiro settimanale spedizioni in sede </t>
  </si>
  <si>
    <t>mediamente fascia da 5 a 20 kg (E. 6,10 IVA compresa) x 52 settimane</t>
  </si>
  <si>
    <t>Spese spostamenti segreteria</t>
  </si>
  <si>
    <t>Spese diverse di Segreteria</t>
  </si>
  <si>
    <t>rimborsi per iniziative, viaggi</t>
  </si>
  <si>
    <t>Spese hardware e software</t>
  </si>
  <si>
    <t>Azatec/AWS - supporto sito (ore lavoro)</t>
  </si>
  <si>
    <t>Aggiornamento sito</t>
  </si>
  <si>
    <t>Spese di stampa - nuova Bibliografia</t>
  </si>
  <si>
    <t>IVA 4% compresa</t>
  </si>
  <si>
    <t>8.000 copie</t>
  </si>
  <si>
    <t>Personalizzazioni (impaginazioni)</t>
  </si>
  <si>
    <t>AIBSTUDI</t>
  </si>
  <si>
    <t>copie</t>
  </si>
  <si>
    <t>Numeri</t>
  </si>
  <si>
    <t>Print on demand (e incellofanatura) - fino 250 pp</t>
  </si>
  <si>
    <t>Preventivo 2020</t>
  </si>
  <si>
    <t>Spese di spedizione (GLS) (compresa spediz. Copie a Roma)</t>
  </si>
  <si>
    <t>Spese di spedizione estero</t>
  </si>
  <si>
    <t>Prev. Geo Graphic 2020-vedi commento per costi aggiuntivi</t>
  </si>
  <si>
    <t>USPI</t>
  </si>
  <si>
    <t>Hosting 2020</t>
  </si>
  <si>
    <t>IVA compresa. 4Science rata 2/3 per migrazione da CINECA e hosting</t>
  </si>
  <si>
    <t>Migrazione a OJS3</t>
  </si>
  <si>
    <t>IVA compresa</t>
  </si>
  <si>
    <t>DOI 2021</t>
  </si>
  <si>
    <t>quota LIG</t>
  </si>
  <si>
    <t>quota TOS</t>
  </si>
  <si>
    <t>300 copie</t>
  </si>
  <si>
    <t>Previste</t>
  </si>
  <si>
    <t>Unitario IVA 4% compresa</t>
  </si>
  <si>
    <t>Preventivi 2020 Ledizioni</t>
  </si>
  <si>
    <t>Monografie 15x21 spese di stampa</t>
  </si>
  <si>
    <t>150 pp.</t>
  </si>
  <si>
    <t>250 pp.</t>
  </si>
  <si>
    <t>350 pp.</t>
  </si>
  <si>
    <t>550 pp.</t>
  </si>
  <si>
    <t>Monografie 17x24 spese di stampa</t>
  </si>
  <si>
    <t>Per Camerani c'è contributo 2019, quindi competenza 2019</t>
  </si>
  <si>
    <t>Monografie (ET) 11x17 spese di stampa</t>
  </si>
  <si>
    <t>fino a 100 pp.</t>
  </si>
  <si>
    <t>fino a 150 pp. E. 3,55</t>
  </si>
  <si>
    <t>Totale stampa</t>
  </si>
  <si>
    <t>Monografie- collaborazioni</t>
  </si>
  <si>
    <t>impaginazione copertine già in uso (prev. Geo Graphic 2020 IVA compresa)</t>
  </si>
  <si>
    <t>PROGETTAZIONE e impaginazione copertine E. 183,00</t>
  </si>
  <si>
    <t xml:space="preserve">Editing Barbini fuori or.lav. Cifra forfettaria </t>
  </si>
  <si>
    <t>Monografie (ET) - copertine</t>
  </si>
  <si>
    <t>impaginaz. E adattam. Copertina 100 + IVA; ricostruz. Grafici 10 + IVA; ricostruz. Tabelle 5 + IVA</t>
  </si>
  <si>
    <t>Totale collaborazioni</t>
  </si>
  <si>
    <t>Monografie in ePub</t>
  </si>
  <si>
    <t>150 cartelle</t>
  </si>
  <si>
    <t>1 Percorsi  + 1 altro</t>
  </si>
  <si>
    <t>Copie</t>
  </si>
  <si>
    <t>Unitario</t>
  </si>
  <si>
    <t>Acquisto CDD 22</t>
  </si>
  <si>
    <t>CONVEGNI Spese</t>
  </si>
  <si>
    <t>Stelline</t>
  </si>
  <si>
    <t>Torino</t>
  </si>
  <si>
    <t>Bologna</t>
  </si>
  <si>
    <t xml:space="preserve">Corsi </t>
  </si>
  <si>
    <t>Corsi conto terzi</t>
  </si>
  <si>
    <t>tessere nuovo associato</t>
  </si>
  <si>
    <t>realizzaz. Grafica / impaginazione / stampa PIKIT</t>
  </si>
  <si>
    <t>tessere rinnovo quinquennale</t>
  </si>
  <si>
    <t>quota plus</t>
  </si>
  <si>
    <t>Associazioni nazionali</t>
  </si>
  <si>
    <t>Fedeculture: 500 euro una tantum + lo 0,18% sulle entrate annue come quota annuale</t>
  </si>
  <si>
    <t>Stimata da Gabriele 8/02/2011 in 3.000 euro, non l'abbiamo pagata nel 2010 quindi messa a 0</t>
  </si>
  <si>
    <t>Stimata a parte con compensi personale</t>
  </si>
  <si>
    <t>Libri Salvati. Reading contro la censura</t>
  </si>
  <si>
    <t xml:space="preserve">Convegno MAB </t>
  </si>
  <si>
    <t>Seminario Convenzione Faro e sviluppo sost.</t>
  </si>
  <si>
    <t>Muzi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</si>
</sst>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_€"/>
    <numFmt numFmtId="165" formatCode="[$€-410]\ #,##0.00;[Red]\-[$€-410]\ #,##0.00"/>
    <numFmt numFmtId="166" formatCode="0.0000%"/>
    <numFmt numFmtId="167" formatCode="&quot;€ &quot;#,##0.00"/>
    <numFmt numFmtId="168" formatCode="_-* #,##0.0_-;\-* #,##0.0_-;_-* &quot;-&quot;??_-;_-@_-"/>
  </numFmts>
  <fonts count="31" x14ac:knownFonts="1">
    <font>
      <sz val="10"/>
      <color rgb="FF000000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0"/>
      <color rgb="FFFF3333"/>
      <name val="Arial"/>
      <family val="2"/>
    </font>
    <font>
      <b/>
      <sz val="10"/>
      <color rgb="FF000000"/>
      <name val="Arial"/>
      <family val="2"/>
    </font>
    <font>
      <b/>
      <sz val="10"/>
      <color rgb="FFC5000B"/>
      <name val="Arial"/>
      <family val="2"/>
    </font>
    <font>
      <sz val="10"/>
      <color theme="1"/>
      <name val="Calibri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Calibri"/>
      <family val="2"/>
    </font>
    <font>
      <b/>
      <strike/>
      <sz val="10"/>
      <color rgb="FFFF0000"/>
      <name val="Arial"/>
      <family val="2"/>
    </font>
    <font>
      <strike/>
      <sz val="10"/>
      <color theme="1"/>
      <name val="Arial"/>
      <family val="2"/>
    </font>
    <font>
      <b/>
      <sz val="10"/>
      <color rgb="FFFF3300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666699"/>
      <name val="Arial"/>
      <family val="2"/>
    </font>
    <font>
      <sz val="9"/>
      <color theme="1"/>
      <name val="Arial"/>
      <family val="2"/>
    </font>
    <font>
      <b/>
      <sz val="10"/>
      <color theme="1"/>
      <name val="Georg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80"/>
        <bgColor rgb="FF000080"/>
      </patternFill>
    </fill>
    <fill>
      <patternFill patternType="solid">
        <fgColor rgb="FF6699CC"/>
        <bgColor rgb="FF6699CC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800000"/>
        <bgColor rgb="FF800000"/>
      </patternFill>
    </fill>
    <fill>
      <patternFill patternType="solid">
        <fgColor rgb="FF33CCCC"/>
        <bgColor rgb="FF33CCCC"/>
      </patternFill>
    </fill>
    <fill>
      <patternFill patternType="solid">
        <fgColor rgb="FF99CC00"/>
        <bgColor rgb="FF99CC00"/>
      </patternFill>
    </fill>
    <fill>
      <patternFill patternType="solid">
        <fgColor rgb="FFFF8080"/>
        <bgColor rgb="FFFF8080"/>
      </patternFill>
    </fill>
    <fill>
      <patternFill patternType="solid">
        <fgColor rgb="FFCCCCFF"/>
        <bgColor rgb="FFCCCCFF"/>
      </patternFill>
    </fill>
    <fill>
      <patternFill patternType="solid">
        <fgColor rgb="FF99CCFF"/>
        <bgColor rgb="FF99CCFF"/>
      </patternFill>
    </fill>
    <fill>
      <patternFill patternType="solid">
        <fgColor rgb="FFFFC000"/>
        <bgColor rgb="FFFFC000"/>
      </patternFill>
    </fill>
    <fill>
      <patternFill patternType="solid">
        <fgColor rgb="FFFFCC99"/>
        <bgColor rgb="FFFFCC99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28" fillId="0" borderId="0" applyFont="0" applyFill="0" applyBorder="0" applyAlignment="0" applyProtection="0"/>
    <xf numFmtId="0" fontId="29" fillId="0" borderId="22"/>
  </cellStyleXfs>
  <cellXfs count="196">
    <xf numFmtId="0" fontId="0" fillId="0" borderId="0" xfId="0" applyFont="1" applyAlignment="1"/>
    <xf numFmtId="0" fontId="1" fillId="0" borderId="0" xfId="0" applyFont="1"/>
    <xf numFmtId="15" fontId="1" fillId="0" borderId="0" xfId="0" applyNumberFormat="1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4" fontId="2" fillId="3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3" fillId="0" borderId="0" xfId="0" applyFont="1" applyAlignment="1">
      <alignment horizontal="left" vertical="center"/>
    </xf>
    <xf numFmtId="4" fontId="2" fillId="0" borderId="0" xfId="0" applyNumberFormat="1" applyFont="1"/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/>
    <xf numFmtId="0" fontId="2" fillId="2" borderId="1" xfId="0" applyFont="1" applyFill="1" applyBorder="1"/>
    <xf numFmtId="0" fontId="6" fillId="4" borderId="1" xfId="0" applyFont="1" applyFill="1" applyBorder="1"/>
    <xf numFmtId="4" fontId="3" fillId="5" borderId="1" xfId="0" applyNumberFormat="1" applyFont="1" applyFill="1" applyBorder="1" applyAlignment="1">
      <alignment horizontal="left" vertical="center"/>
    </xf>
    <xf numFmtId="4" fontId="2" fillId="5" borderId="6" xfId="0" applyNumberFormat="1" applyFont="1" applyFill="1" applyBorder="1"/>
    <xf numFmtId="4" fontId="3" fillId="5" borderId="1" xfId="0" applyNumberFormat="1" applyFont="1" applyFill="1" applyBorder="1"/>
    <xf numFmtId="0" fontId="8" fillId="0" borderId="7" xfId="0" applyFont="1" applyBorder="1" applyAlignment="1">
      <alignment horizontal="left" vertical="center"/>
    </xf>
    <xf numFmtId="4" fontId="2" fillId="0" borderId="8" xfId="0" applyNumberFormat="1" applyFont="1" applyBorder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7" xfId="0" applyFont="1" applyBorder="1"/>
    <xf numFmtId="0" fontId="2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/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4" fontId="8" fillId="0" borderId="0" xfId="0" applyNumberFormat="1" applyFont="1" applyAlignment="1">
      <alignment horizontal="left" vertical="center"/>
    </xf>
    <xf numFmtId="0" fontId="0" fillId="0" borderId="8" xfId="0" applyFont="1" applyBorder="1"/>
    <xf numFmtId="4" fontId="7" fillId="4" borderId="6" xfId="0" applyNumberFormat="1" applyFont="1" applyFill="1" applyBorder="1"/>
    <xf numFmtId="4" fontId="3" fillId="0" borderId="0" xfId="0" applyNumberFormat="1" applyFont="1" applyAlignment="1">
      <alignment horizontal="left" vertical="center"/>
    </xf>
    <xf numFmtId="4" fontId="3" fillId="0" borderId="0" xfId="0" applyNumberFormat="1" applyFont="1"/>
    <xf numFmtId="4" fontId="0" fillId="0" borderId="0" xfId="0" applyNumberFormat="1" applyFont="1"/>
    <xf numFmtId="0" fontId="10" fillId="5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4" fontId="11" fillId="0" borderId="8" xfId="0" applyNumberFormat="1" applyFont="1" applyBorder="1"/>
    <xf numFmtId="4" fontId="3" fillId="5" borderId="6" xfId="0" applyNumberFormat="1" applyFont="1" applyFill="1" applyBorder="1" applyAlignment="1">
      <alignment horizontal="center" vertical="center"/>
    </xf>
    <xf numFmtId="4" fontId="8" fillId="0" borderId="8" xfId="0" applyNumberFormat="1" applyFont="1" applyBorder="1" applyAlignment="1">
      <alignment horizontal="left" vertical="center"/>
    </xf>
    <xf numFmtId="4" fontId="8" fillId="0" borderId="0" xfId="0" applyNumberFormat="1" applyFont="1"/>
    <xf numFmtId="4" fontId="8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" fontId="0" fillId="0" borderId="8" xfId="0" applyNumberFormat="1" applyFont="1" applyBorder="1"/>
    <xf numFmtId="40" fontId="2" fillId="0" borderId="8" xfId="0" applyNumberFormat="1" applyFont="1" applyBorder="1"/>
    <xf numFmtId="165" fontId="2" fillId="0" borderId="8" xfId="0" applyNumberFormat="1" applyFont="1" applyBorder="1"/>
    <xf numFmtId="4" fontId="3" fillId="7" borderId="1" xfId="0" applyNumberFormat="1" applyFont="1" applyFill="1" applyBorder="1" applyAlignment="1">
      <alignment horizontal="left" vertical="center"/>
    </xf>
    <xf numFmtId="4" fontId="2" fillId="7" borderId="6" xfId="0" applyNumberFormat="1" applyFont="1" applyFill="1" applyBorder="1"/>
    <xf numFmtId="4" fontId="7" fillId="0" borderId="8" xfId="0" applyNumberFormat="1" applyFont="1" applyBorder="1"/>
    <xf numFmtId="4" fontId="2" fillId="0" borderId="7" xfId="0" applyNumberFormat="1" applyFont="1" applyBorder="1"/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4" fontId="2" fillId="0" borderId="5" xfId="0" applyNumberFormat="1" applyFont="1" applyBorder="1"/>
    <xf numFmtId="4" fontId="13" fillId="8" borderId="5" xfId="0" applyNumberFormat="1" applyFont="1" applyFill="1" applyBorder="1"/>
    <xf numFmtId="4" fontId="3" fillId="0" borderId="5" xfId="0" applyNumberFormat="1" applyFont="1" applyBorder="1" applyAlignment="1">
      <alignment horizontal="left" vertical="top"/>
    </xf>
    <xf numFmtId="4" fontId="2" fillId="3" borderId="5" xfId="0" applyNumberFormat="1" applyFont="1" applyFill="1" applyBorder="1"/>
    <xf numFmtId="0" fontId="5" fillId="0" borderId="0" xfId="0" applyFont="1"/>
    <xf numFmtId="0" fontId="6" fillId="9" borderId="1" xfId="0" applyFont="1" applyFill="1" applyBorder="1"/>
    <xf numFmtId="0" fontId="2" fillId="0" borderId="0" xfId="0" applyFont="1" applyAlignment="1">
      <alignment horizontal="right"/>
    </xf>
    <xf numFmtId="9" fontId="3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/>
    <xf numFmtId="0" fontId="8" fillId="10" borderId="1" xfId="0" applyFont="1" applyFill="1" applyBorder="1"/>
    <xf numFmtId="4" fontId="7" fillId="0" borderId="0" xfId="0" applyNumberFormat="1" applyFont="1"/>
    <xf numFmtId="0" fontId="2" fillId="12" borderId="1" xfId="0" applyFont="1" applyFill="1" applyBorder="1"/>
    <xf numFmtId="0" fontId="2" fillId="0" borderId="0" xfId="0" applyFont="1" applyAlignment="1">
      <alignment vertical="top"/>
    </xf>
    <xf numFmtId="0" fontId="2" fillId="1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3" fillId="13" borderId="1" xfId="0" applyNumberFormat="1" applyFont="1" applyFill="1" applyBorder="1"/>
    <xf numFmtId="4" fontId="2" fillId="13" borderId="1" xfId="0" applyNumberFormat="1" applyFont="1" applyFill="1" applyBorder="1"/>
    <xf numFmtId="166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6" borderId="1" xfId="0" applyNumberFormat="1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164" fontId="0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top" wrapText="1"/>
    </xf>
    <xf numFmtId="4" fontId="14" fillId="13" borderId="1" xfId="0" applyNumberFormat="1" applyFont="1" applyFill="1" applyBorder="1"/>
    <xf numFmtId="2" fontId="2" fillId="0" borderId="0" xfId="0" applyNumberFormat="1" applyFont="1"/>
    <xf numFmtId="167" fontId="2" fillId="0" borderId="0" xfId="0" applyNumberFormat="1" applyFont="1"/>
    <xf numFmtId="10" fontId="2" fillId="0" borderId="0" xfId="0" applyNumberFormat="1" applyFont="1"/>
    <xf numFmtId="167" fontId="15" fillId="0" borderId="0" xfId="0" applyNumberFormat="1" applyFont="1"/>
    <xf numFmtId="4" fontId="14" fillId="0" borderId="0" xfId="0" applyNumberFormat="1" applyFont="1"/>
    <xf numFmtId="4" fontId="2" fillId="0" borderId="23" xfId="0" applyNumberFormat="1" applyFont="1" applyBorder="1"/>
    <xf numFmtId="0" fontId="0" fillId="0" borderId="23" xfId="0" applyFont="1" applyBorder="1"/>
    <xf numFmtId="0" fontId="2" fillId="0" borderId="23" xfId="0" applyFont="1" applyBorder="1"/>
    <xf numFmtId="165" fontId="2" fillId="0" borderId="23" xfId="0" applyNumberFormat="1" applyFont="1" applyBorder="1"/>
    <xf numFmtId="0" fontId="2" fillId="2" borderId="23" xfId="0" applyFont="1" applyFill="1" applyBorder="1"/>
    <xf numFmtId="165" fontId="2" fillId="2" borderId="23" xfId="0" applyNumberFormat="1" applyFont="1" applyFill="1" applyBorder="1"/>
    <xf numFmtId="0" fontId="16" fillId="0" borderId="0" xfId="0" applyFont="1"/>
    <xf numFmtId="165" fontId="17" fillId="0" borderId="23" xfId="0" applyNumberFormat="1" applyFont="1" applyBorder="1"/>
    <xf numFmtId="0" fontId="8" fillId="0" borderId="23" xfId="0" applyFont="1" applyBorder="1"/>
    <xf numFmtId="0" fontId="18" fillId="0" borderId="0" xfId="0" applyFont="1"/>
    <xf numFmtId="165" fontId="3" fillId="0" borderId="23" xfId="0" applyNumberFormat="1" applyFont="1" applyBorder="1"/>
    <xf numFmtId="0" fontId="3" fillId="13" borderId="1" xfId="0" applyFont="1" applyFill="1" applyBorder="1"/>
    <xf numFmtId="0" fontId="2" fillId="6" borderId="1" xfId="0" applyFont="1" applyFill="1" applyBorder="1" applyAlignment="1">
      <alignment vertical="top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vertical="center" wrapText="1"/>
    </xf>
    <xf numFmtId="0" fontId="3" fillId="13" borderId="1" xfId="0" applyFont="1" applyFill="1" applyBorder="1" applyAlignment="1">
      <alignment horizontal="center" vertical="center"/>
    </xf>
    <xf numFmtId="0" fontId="2" fillId="13" borderId="1" xfId="0" applyFont="1" applyFill="1" applyBorder="1"/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top" wrapText="1"/>
    </xf>
    <xf numFmtId="4" fontId="2" fillId="4" borderId="1" xfId="0" applyNumberFormat="1" applyFont="1" applyFill="1" applyBorder="1"/>
    <xf numFmtId="0" fontId="7" fillId="4" borderId="1" xfId="0" applyFont="1" applyFill="1" applyBorder="1"/>
    <xf numFmtId="0" fontId="13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8" fillId="0" borderId="0" xfId="0" applyFont="1" applyAlignment="1">
      <alignment horizontal="right"/>
    </xf>
    <xf numFmtId="1" fontId="2" fillId="0" borderId="0" xfId="0" applyNumberFormat="1" applyFont="1"/>
    <xf numFmtId="4" fontId="13" fillId="0" borderId="0" xfId="0" applyNumberFormat="1" applyFont="1"/>
    <xf numFmtId="4" fontId="2" fillId="0" borderId="0" xfId="0" applyNumberFormat="1" applyFont="1" applyAlignment="1">
      <alignment vertical="center"/>
    </xf>
    <xf numFmtId="9" fontId="2" fillId="0" borderId="0" xfId="0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6" fillId="15" borderId="1" xfId="0" applyFont="1" applyFill="1" applyBorder="1"/>
    <xf numFmtId="0" fontId="19" fillId="15" borderId="1" xfId="0" applyFont="1" applyFill="1" applyBorder="1"/>
    <xf numFmtId="3" fontId="19" fillId="15" borderId="1" xfId="0" applyNumberFormat="1" applyFont="1" applyFill="1" applyBorder="1"/>
    <xf numFmtId="4" fontId="19" fillId="15" borderId="1" xfId="0" applyNumberFormat="1" applyFont="1" applyFill="1" applyBorder="1"/>
    <xf numFmtId="4" fontId="20" fillId="15" borderId="1" xfId="0" applyNumberFormat="1" applyFont="1" applyFill="1" applyBorder="1"/>
    <xf numFmtId="4" fontId="2" fillId="0" borderId="0" xfId="0" applyNumberFormat="1" applyFont="1" applyAlignment="1">
      <alignment horizontal="left" wrapText="1"/>
    </xf>
    <xf numFmtId="4" fontId="6" fillId="15" borderId="1" xfId="0" applyNumberFormat="1" applyFont="1" applyFill="1" applyBorder="1"/>
    <xf numFmtId="3" fontId="6" fillId="15" borderId="1" xfId="0" applyNumberFormat="1" applyFont="1" applyFill="1" applyBorder="1"/>
    <xf numFmtId="4" fontId="21" fillId="15" borderId="1" xfId="0" applyNumberFormat="1" applyFont="1" applyFill="1" applyBorder="1"/>
    <xf numFmtId="0" fontId="22" fillId="0" borderId="0" xfId="0" applyFont="1"/>
    <xf numFmtId="4" fontId="23" fillId="0" borderId="0" xfId="0" applyNumberFormat="1" applyFont="1"/>
    <xf numFmtId="1" fontId="3" fillId="0" borderId="0" xfId="0" applyNumberFormat="1" applyFont="1"/>
    <xf numFmtId="0" fontId="24" fillId="0" borderId="0" xfId="0" applyFont="1"/>
    <xf numFmtId="4" fontId="2" fillId="0" borderId="6" xfId="0" applyNumberFormat="1" applyFont="1" applyFill="1" applyBorder="1"/>
    <xf numFmtId="4" fontId="2" fillId="0" borderId="6" xfId="0" applyNumberFormat="1" applyFont="1" applyFill="1" applyBorder="1" applyAlignment="1"/>
    <xf numFmtId="4" fontId="2" fillId="0" borderId="8" xfId="0" applyNumberFormat="1" applyFont="1" applyFill="1" applyBorder="1"/>
    <xf numFmtId="0" fontId="30" fillId="0" borderId="22" xfId="2" applyFont="1" applyAlignment="1">
      <alignment horizontal="left" vertical="center"/>
    </xf>
    <xf numFmtId="4" fontId="29" fillId="0" borderId="24" xfId="2" applyNumberFormat="1" applyBorder="1"/>
    <xf numFmtId="0" fontId="8" fillId="0" borderId="22" xfId="2" applyFont="1"/>
    <xf numFmtId="4" fontId="29" fillId="0" borderId="24" xfId="2" applyNumberFormat="1" applyBorder="1" applyAlignment="1">
      <alignment horizontal="right"/>
    </xf>
    <xf numFmtId="165" fontId="2" fillId="0" borderId="6" xfId="0" applyNumberFormat="1" applyFont="1" applyFill="1" applyBorder="1"/>
    <xf numFmtId="4" fontId="0" fillId="0" borderId="6" xfId="0" applyNumberFormat="1" applyFont="1" applyFill="1" applyBorder="1"/>
    <xf numFmtId="4" fontId="0" fillId="0" borderId="0" xfId="0" applyNumberFormat="1" applyFont="1" applyAlignment="1"/>
    <xf numFmtId="168" fontId="0" fillId="0" borderId="8" xfId="1" applyNumberFormat="1" applyFont="1" applyBorder="1" applyAlignment="1">
      <alignment horizontal="right"/>
    </xf>
    <xf numFmtId="4" fontId="27" fillId="0" borderId="0" xfId="0" applyNumberFormat="1" applyFont="1" applyAlignment="1"/>
    <xf numFmtId="0" fontId="27" fillId="0" borderId="0" xfId="0" applyFont="1" applyAlignment="1"/>
    <xf numFmtId="4" fontId="3" fillId="0" borderId="9" xfId="0" applyNumberFormat="1" applyFont="1" applyBorder="1" applyAlignment="1">
      <alignment horizontal="left" vertical="top"/>
    </xf>
    <xf numFmtId="0" fontId="4" fillId="0" borderId="10" xfId="0" applyFont="1" applyBorder="1"/>
    <xf numFmtId="0" fontId="4" fillId="0" borderId="11" xfId="0" applyFont="1" applyBorder="1"/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4" fontId="3" fillId="0" borderId="2" xfId="0" applyNumberFormat="1" applyFont="1" applyBorder="1" applyAlignment="1">
      <alignment horizontal="left" vertical="top"/>
    </xf>
    <xf numFmtId="0" fontId="4" fillId="0" borderId="3" xfId="0" applyFont="1" applyBorder="1"/>
    <xf numFmtId="0" fontId="4" fillId="0" borderId="4" xfId="0" applyFont="1" applyBorder="1"/>
    <xf numFmtId="0" fontId="3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4" fontId="2" fillId="14" borderId="20" xfId="0" applyNumberFormat="1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2" fillId="12" borderId="20" xfId="0" applyFont="1" applyFill="1" applyBorder="1" applyAlignment="1">
      <alignment horizontal="left" vertical="top" wrapText="1"/>
    </xf>
    <xf numFmtId="0" fontId="3" fillId="11" borderId="20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6" borderId="12" xfId="0" applyFont="1" applyFill="1" applyBorder="1" applyAlignment="1">
      <alignment horizontal="center" vertical="top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3" fillId="11" borderId="20" xfId="0" applyFont="1" applyFill="1" applyBorder="1" applyAlignment="1">
      <alignment horizontal="center" vertical="top" wrapText="1"/>
    </xf>
  </cellXfs>
  <cellStyles count="3">
    <cellStyle name="Excel Built-in Normal" xfId="2" xr:uid="{A35F2C16-0461-49AE-AFDA-C67682172BA6}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3"/>
  <sheetViews>
    <sheetView workbookViewId="0">
      <pane ySplit="8" topLeftCell="A145" activePane="bottomLeft" state="frozen"/>
      <selection pane="bottomLeft" activeCell="G133" sqref="G133"/>
    </sheetView>
  </sheetViews>
  <sheetFormatPr defaultColWidth="14.42578125" defaultRowHeight="15" customHeight="1" x14ac:dyDescent="0.2"/>
  <cols>
    <col min="1" max="1" width="44.140625" customWidth="1"/>
    <col min="2" max="7" width="11.85546875" customWidth="1"/>
    <col min="8" max="8" width="5.7109375" customWidth="1"/>
    <col min="9" max="9" width="44.140625" customWidth="1"/>
    <col min="10" max="10" width="12" customWidth="1"/>
    <col min="11" max="12" width="12.140625" customWidth="1"/>
    <col min="13" max="15" width="11.85546875" customWidth="1"/>
    <col min="16" max="16" width="10.140625" bestFit="1" customWidth="1"/>
    <col min="17" max="32" width="8.85546875" customWidth="1"/>
  </cols>
  <sheetData>
    <row r="1" spans="1:35" ht="15.75" customHeight="1" x14ac:dyDescent="0.2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5" ht="15.75" customHeight="1" x14ac:dyDescent="0.25">
      <c r="A2" s="158" t="s">
        <v>1</v>
      </c>
      <c r="B2" s="157"/>
      <c r="C2" s="157"/>
      <c r="D2" s="157"/>
      <c r="E2" s="157"/>
      <c r="F2" s="157"/>
      <c r="G2" s="157"/>
      <c r="H2" s="157"/>
      <c r="I2" s="15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ht="15.75" customHeight="1" x14ac:dyDescent="0.25">
      <c r="A3" s="159" t="s">
        <v>2</v>
      </c>
      <c r="B3" s="157"/>
      <c r="C3" s="157"/>
      <c r="D3" s="157"/>
      <c r="E3" s="157"/>
      <c r="F3" s="157"/>
      <c r="G3" s="157"/>
      <c r="H3" s="157"/>
      <c r="I3" s="15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3"/>
      <c r="AH3" s="3"/>
      <c r="AI3" s="3"/>
    </row>
    <row r="4" spans="1:35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5" ht="12.75" customHeight="1" x14ac:dyDescent="0.2"/>
    <row r="6" spans="1:35" ht="12.75" customHeight="1" x14ac:dyDescent="0.2"/>
    <row r="7" spans="1:35" ht="12.75" customHeight="1" x14ac:dyDescent="0.2">
      <c r="A7" s="4"/>
      <c r="B7" s="160" t="s">
        <v>3</v>
      </c>
      <c r="C7" s="161"/>
      <c r="D7" s="162"/>
      <c r="E7" s="160" t="s">
        <v>4</v>
      </c>
      <c r="F7" s="161"/>
      <c r="G7" s="162"/>
      <c r="J7" s="160" t="s">
        <v>3</v>
      </c>
      <c r="K7" s="161"/>
      <c r="L7" s="162"/>
      <c r="M7" s="160" t="s">
        <v>4</v>
      </c>
      <c r="N7" s="161"/>
      <c r="O7" s="162"/>
    </row>
    <row r="8" spans="1:35" ht="18" customHeight="1" x14ac:dyDescent="0.25">
      <c r="A8" s="5" t="s">
        <v>5</v>
      </c>
      <c r="B8" s="6" t="s">
        <v>6</v>
      </c>
      <c r="C8" s="6" t="s">
        <v>7</v>
      </c>
      <c r="D8" s="6" t="s">
        <v>8</v>
      </c>
      <c r="E8" s="6" t="s">
        <v>6</v>
      </c>
      <c r="F8" s="6" t="s">
        <v>7</v>
      </c>
      <c r="G8" s="6" t="s">
        <v>8</v>
      </c>
      <c r="I8" s="7" t="s">
        <v>9</v>
      </c>
      <c r="J8" s="6" t="s">
        <v>6</v>
      </c>
      <c r="K8" s="6" t="s">
        <v>7</v>
      </c>
      <c r="L8" s="6" t="s">
        <v>8</v>
      </c>
      <c r="M8" s="6" t="s">
        <v>6</v>
      </c>
      <c r="N8" s="6" t="s">
        <v>7</v>
      </c>
      <c r="O8" s="6" t="s">
        <v>8</v>
      </c>
    </row>
    <row r="9" spans="1:35" ht="12.75" customHeight="1" x14ac:dyDescent="0.2">
      <c r="A9" s="8"/>
      <c r="B9" s="9"/>
      <c r="C9" s="9"/>
      <c r="D9" s="9"/>
      <c r="E9" s="9"/>
      <c r="F9" s="9"/>
      <c r="G9" s="9"/>
      <c r="I9" s="10"/>
      <c r="M9" s="9"/>
      <c r="N9" s="9"/>
      <c r="O9" s="9"/>
    </row>
    <row r="10" spans="1:35" ht="15" customHeight="1" x14ac:dyDescent="0.25">
      <c r="A10" s="11" t="s">
        <v>10</v>
      </c>
      <c r="B10" s="12"/>
      <c r="C10" s="12"/>
      <c r="D10" s="12"/>
      <c r="E10" s="12"/>
      <c r="F10" s="12"/>
      <c r="G10" s="12"/>
      <c r="H10" s="13"/>
      <c r="I10" s="14" t="s">
        <v>10</v>
      </c>
      <c r="J10" s="12"/>
      <c r="K10" s="12"/>
      <c r="L10" s="12"/>
      <c r="M10" s="12"/>
      <c r="N10" s="12"/>
      <c r="O10" s="12"/>
    </row>
    <row r="11" spans="1:35" ht="13.5" customHeight="1" x14ac:dyDescent="0.2">
      <c r="A11" s="15" t="s">
        <v>11</v>
      </c>
      <c r="B11" s="16"/>
      <c r="C11" s="16"/>
      <c r="D11" s="16"/>
      <c r="E11" s="16"/>
      <c r="F11" s="16"/>
      <c r="G11" s="16"/>
      <c r="H11" s="13"/>
      <c r="I11" s="17" t="s">
        <v>12</v>
      </c>
      <c r="J11" s="16"/>
      <c r="K11" s="16"/>
      <c r="L11" s="16"/>
      <c r="M11" s="16"/>
      <c r="N11" s="16"/>
      <c r="O11" s="16"/>
    </row>
    <row r="12" spans="1:35" ht="12.75" customHeight="1" x14ac:dyDescent="0.2">
      <c r="A12" s="18" t="s">
        <v>13</v>
      </c>
      <c r="B12" s="19">
        <v>6579.6</v>
      </c>
      <c r="C12" s="19"/>
      <c r="D12" s="19">
        <v>6579.6</v>
      </c>
      <c r="E12" s="19">
        <f>SUM('Dati analitici'!E13)</f>
        <v>6579.6</v>
      </c>
      <c r="F12" s="19"/>
      <c r="G12" s="19">
        <f t="shared" ref="G12:G15" si="0">SUM(E12:F12)</f>
        <v>6579.6</v>
      </c>
      <c r="H12" s="13"/>
      <c r="I12" s="20" t="s">
        <v>14</v>
      </c>
      <c r="J12" s="19">
        <v>62400</v>
      </c>
      <c r="K12" s="19">
        <v>33600</v>
      </c>
      <c r="L12" s="19">
        <f t="shared" ref="L12:L17" si="1">SUM(J12:K12)</f>
        <v>96000</v>
      </c>
      <c r="M12" s="19">
        <f>SUM('Dati analitici'!N9)</f>
        <v>62400</v>
      </c>
      <c r="N12" s="19">
        <f>SUM('Dati analitici'!O9)</f>
        <v>33600</v>
      </c>
      <c r="O12" s="19">
        <f t="shared" ref="O12:O17" si="2">SUM(M12:N12)</f>
        <v>96000</v>
      </c>
    </row>
    <row r="13" spans="1:35" ht="12.75" customHeight="1" x14ac:dyDescent="0.2">
      <c r="A13" s="18" t="s">
        <v>15</v>
      </c>
      <c r="B13" s="19">
        <v>500</v>
      </c>
      <c r="C13" s="19"/>
      <c r="D13" s="19">
        <f t="shared" ref="D13:D15" si="3">SUM(B13:C13)</f>
        <v>500</v>
      </c>
      <c r="E13" s="19">
        <v>500</v>
      </c>
      <c r="F13" s="19"/>
      <c r="G13" s="19">
        <f t="shared" si="0"/>
        <v>500</v>
      </c>
      <c r="H13" s="13"/>
      <c r="I13" s="20" t="s">
        <v>16</v>
      </c>
      <c r="J13" s="19">
        <v>7312.5</v>
      </c>
      <c r="K13" s="19">
        <v>3937.5</v>
      </c>
      <c r="L13" s="19">
        <f t="shared" si="1"/>
        <v>11250</v>
      </c>
      <c r="M13" s="19">
        <f>SUM('Dati analitici'!N10)</f>
        <v>5850</v>
      </c>
      <c r="N13" s="19">
        <f>SUM('Dati analitici'!O10)</f>
        <v>3150</v>
      </c>
      <c r="O13" s="19">
        <f t="shared" si="2"/>
        <v>9000</v>
      </c>
    </row>
    <row r="14" spans="1:35" ht="12.75" customHeight="1" x14ac:dyDescent="0.2">
      <c r="A14" s="18" t="s">
        <v>17</v>
      </c>
      <c r="B14" s="19">
        <v>100</v>
      </c>
      <c r="C14" s="19">
        <v>9129.35</v>
      </c>
      <c r="D14" s="19">
        <f t="shared" si="3"/>
        <v>9229.35</v>
      </c>
      <c r="E14" s="19">
        <f>SUM('Dati analitici'!E17)</f>
        <v>200</v>
      </c>
      <c r="F14" s="146">
        <v>6250</v>
      </c>
      <c r="G14" s="19">
        <f t="shared" si="0"/>
        <v>6450</v>
      </c>
      <c r="H14" s="13"/>
      <c r="I14" s="20" t="s">
        <v>18</v>
      </c>
      <c r="J14" s="19">
        <v>10725</v>
      </c>
      <c r="K14" s="19">
        <v>5775</v>
      </c>
      <c r="L14" s="19">
        <f t="shared" si="1"/>
        <v>16500</v>
      </c>
      <c r="M14" s="19">
        <f>SUM('Dati analitici'!N11)</f>
        <v>7800</v>
      </c>
      <c r="N14" s="19">
        <f>SUM('Dati analitici'!O11)</f>
        <v>4200</v>
      </c>
      <c r="O14" s="19">
        <f t="shared" si="2"/>
        <v>12000</v>
      </c>
    </row>
    <row r="15" spans="1:35" ht="12.75" customHeight="1" x14ac:dyDescent="0.2">
      <c r="A15" s="18" t="s">
        <v>19</v>
      </c>
      <c r="B15" s="19">
        <v>300</v>
      </c>
      <c r="C15" s="19"/>
      <c r="D15" s="19">
        <f t="shared" si="3"/>
        <v>300</v>
      </c>
      <c r="E15" s="19">
        <f>SUM('Dati analitici'!E19)</f>
        <v>300</v>
      </c>
      <c r="F15" s="19"/>
      <c r="G15" s="19">
        <f t="shared" si="0"/>
        <v>300</v>
      </c>
      <c r="H15" s="13"/>
      <c r="I15" s="20" t="s">
        <v>20</v>
      </c>
      <c r="J15" s="19">
        <v>32617</v>
      </c>
      <c r="K15" s="19">
        <v>17563</v>
      </c>
      <c r="L15" s="19">
        <f t="shared" si="1"/>
        <v>50180</v>
      </c>
      <c r="M15" s="19">
        <f>SUM('Dati analitici'!N12)</f>
        <v>22815</v>
      </c>
      <c r="N15" s="19">
        <f>SUM('Dati analitici'!O12)</f>
        <v>12285</v>
      </c>
      <c r="O15" s="19">
        <f t="shared" si="2"/>
        <v>35100</v>
      </c>
    </row>
    <row r="16" spans="1:35" ht="12.75" customHeight="1" x14ac:dyDescent="0.2">
      <c r="A16" s="21"/>
      <c r="B16" s="19"/>
      <c r="C16" s="19"/>
      <c r="D16" s="19"/>
      <c r="E16" s="19"/>
      <c r="F16" s="19"/>
      <c r="G16" s="19"/>
      <c r="H16" s="13"/>
      <c r="I16" s="20" t="s">
        <v>21</v>
      </c>
      <c r="J16" s="19">
        <v>975</v>
      </c>
      <c r="K16" s="19">
        <v>525</v>
      </c>
      <c r="L16" s="19">
        <f t="shared" si="1"/>
        <v>1500</v>
      </c>
      <c r="M16" s="19">
        <f>SUM('Dati analitici'!N13)</f>
        <v>682.5</v>
      </c>
      <c r="N16" s="19">
        <f>SUM('Dati analitici'!O13)</f>
        <v>367.5</v>
      </c>
      <c r="O16" s="19">
        <f t="shared" si="2"/>
        <v>1050</v>
      </c>
    </row>
    <row r="17" spans="1:35" ht="12.75" customHeight="1" x14ac:dyDescent="0.2">
      <c r="A17" s="21" t="s">
        <v>22</v>
      </c>
      <c r="B17" s="19">
        <v>1962.83</v>
      </c>
      <c r="C17" s="19"/>
      <c r="D17" s="19">
        <f>SUM(B17:C17)</f>
        <v>1962.83</v>
      </c>
      <c r="E17" s="19"/>
      <c r="F17" s="19"/>
      <c r="G17" s="19"/>
      <c r="H17" s="13"/>
      <c r="I17" s="20" t="s">
        <v>23</v>
      </c>
      <c r="J17" s="19">
        <v>17225</v>
      </c>
      <c r="K17" s="19">
        <v>9275</v>
      </c>
      <c r="L17" s="19">
        <f t="shared" si="1"/>
        <v>26500</v>
      </c>
      <c r="M17" s="19">
        <f>SUM('Dati analitici'!N14:N17)</f>
        <v>18200</v>
      </c>
      <c r="N17" s="19">
        <f>SUM('Dati analitici'!O14:O17)</f>
        <v>9800</v>
      </c>
      <c r="O17" s="19">
        <f t="shared" si="2"/>
        <v>28000</v>
      </c>
    </row>
    <row r="18" spans="1:35" ht="12.75" customHeight="1" x14ac:dyDescent="0.2">
      <c r="A18" s="21"/>
      <c r="B18" s="19"/>
      <c r="C18" s="19"/>
      <c r="D18" s="19"/>
      <c r="E18" s="19"/>
      <c r="F18" s="19"/>
      <c r="G18" s="19"/>
      <c r="H18" s="13"/>
      <c r="I18" s="22"/>
      <c r="J18" s="19"/>
      <c r="K18" s="19"/>
      <c r="L18" s="19"/>
      <c r="M18" s="19"/>
      <c r="N18" s="19"/>
      <c r="O18" s="19"/>
    </row>
    <row r="19" spans="1:35" ht="12.75" customHeight="1" x14ac:dyDescent="0.2">
      <c r="A19" s="15" t="s">
        <v>24</v>
      </c>
      <c r="B19" s="16"/>
      <c r="C19" s="16"/>
      <c r="D19" s="16"/>
      <c r="E19" s="16"/>
      <c r="F19" s="16"/>
      <c r="G19" s="16"/>
      <c r="H19" s="13"/>
      <c r="I19" s="17" t="s">
        <v>24</v>
      </c>
      <c r="J19" s="16"/>
      <c r="K19" s="16"/>
      <c r="L19" s="16"/>
      <c r="M19" s="16"/>
      <c r="N19" s="16"/>
      <c r="O19" s="16"/>
    </row>
    <row r="20" spans="1:35" ht="12.75" customHeight="1" x14ac:dyDescent="0.2">
      <c r="A20" s="18" t="s">
        <v>25</v>
      </c>
      <c r="B20" s="19">
        <v>100000</v>
      </c>
      <c r="C20" s="19"/>
      <c r="D20" s="19">
        <f>SUM(B20:C20)</f>
        <v>100000</v>
      </c>
      <c r="E20" s="19">
        <v>100000</v>
      </c>
      <c r="F20" s="19"/>
      <c r="G20" s="19">
        <f t="shared" ref="G20:G21" si="4">SUM(E20:F20)</f>
        <v>100000</v>
      </c>
      <c r="H20" s="13"/>
      <c r="I20" s="22" t="s">
        <v>25</v>
      </c>
      <c r="J20" s="19">
        <v>100000</v>
      </c>
      <c r="K20" s="19"/>
      <c r="L20" s="19">
        <f>SUM(J20:K20)</f>
        <v>100000</v>
      </c>
      <c r="M20" s="19">
        <v>100000</v>
      </c>
      <c r="N20" s="19"/>
      <c r="O20" s="19">
        <f t="shared" ref="O20:O21" si="5">SUM(M20:N20)</f>
        <v>100000</v>
      </c>
    </row>
    <row r="21" spans="1:35" ht="12.75" customHeight="1" x14ac:dyDescent="0.2">
      <c r="A21" s="18" t="s">
        <v>26</v>
      </c>
      <c r="B21" s="19"/>
      <c r="C21" s="19"/>
      <c r="D21" s="19"/>
      <c r="E21" s="19">
        <v>10000</v>
      </c>
      <c r="F21" s="19"/>
      <c r="G21" s="19">
        <f t="shared" si="4"/>
        <v>10000</v>
      </c>
      <c r="H21" s="13"/>
      <c r="I21" s="18" t="s">
        <v>26</v>
      </c>
      <c r="J21" s="19"/>
      <c r="K21" s="19"/>
      <c r="L21" s="19"/>
      <c r="M21" s="19">
        <v>10000</v>
      </c>
      <c r="N21" s="19"/>
      <c r="O21" s="19">
        <f t="shared" si="5"/>
        <v>10000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2.75" customHeight="1" x14ac:dyDescent="0.2">
      <c r="A22" s="18"/>
      <c r="B22" s="19"/>
      <c r="C22" s="19"/>
      <c r="D22" s="19"/>
      <c r="E22" s="19"/>
      <c r="F22" s="19"/>
      <c r="G22" s="19"/>
      <c r="H22" s="23"/>
      <c r="I22" s="22"/>
      <c r="J22" s="19"/>
      <c r="K22" s="19"/>
      <c r="L22" s="19"/>
      <c r="M22" s="19"/>
      <c r="N22" s="19"/>
      <c r="O22" s="19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5" ht="12.75" customHeight="1" x14ac:dyDescent="0.2">
      <c r="A23" s="15" t="s">
        <v>27</v>
      </c>
      <c r="B23" s="16"/>
      <c r="C23" s="16"/>
      <c r="D23" s="16"/>
      <c r="E23" s="16"/>
      <c r="F23" s="16"/>
      <c r="G23" s="16"/>
      <c r="H23" s="13"/>
      <c r="I23" s="17" t="s">
        <v>28</v>
      </c>
      <c r="J23" s="16"/>
      <c r="K23" s="16"/>
      <c r="L23" s="16"/>
      <c r="M23" s="16"/>
      <c r="N23" s="16"/>
      <c r="O23" s="16"/>
    </row>
    <row r="24" spans="1:35" ht="12.75" customHeight="1" x14ac:dyDescent="0.2">
      <c r="A24" s="24" t="s">
        <v>29</v>
      </c>
      <c r="B24" s="19">
        <v>103172.51</v>
      </c>
      <c r="D24" s="19">
        <f t="shared" ref="D24:D26" si="6">SUM(B24:C24)</f>
        <v>103172.51</v>
      </c>
      <c r="E24" s="19">
        <f>SUM('Dati analitici'!F51)</f>
        <v>119882.53</v>
      </c>
      <c r="G24" s="19">
        <f t="shared" ref="G24:G26" si="7">SUM(E24:F24)</f>
        <v>119882.53</v>
      </c>
      <c r="H24" s="23"/>
      <c r="I24" s="25" t="s">
        <v>30</v>
      </c>
      <c r="J24" s="19">
        <v>25000</v>
      </c>
      <c r="K24" s="19"/>
      <c r="L24" s="19">
        <f>SUM(J24:K24)</f>
        <v>25000</v>
      </c>
      <c r="M24" s="19">
        <v>25000</v>
      </c>
      <c r="O24" s="19">
        <f t="shared" ref="O24:O25" si="8">SUM(M24:N24)</f>
        <v>25000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5" ht="12.75" customHeight="1" x14ac:dyDescent="0.2">
      <c r="A25" s="26" t="s">
        <v>31</v>
      </c>
      <c r="B25" s="19"/>
      <c r="C25" s="19">
        <v>15975</v>
      </c>
      <c r="D25" s="19">
        <f t="shared" si="6"/>
        <v>15975</v>
      </c>
      <c r="E25" s="19"/>
      <c r="F25" s="19">
        <v>17150</v>
      </c>
      <c r="G25" s="19">
        <f t="shared" si="7"/>
        <v>17150</v>
      </c>
      <c r="H25" s="13"/>
      <c r="I25" s="25" t="s">
        <v>32</v>
      </c>
      <c r="J25" s="19"/>
      <c r="K25" s="19"/>
      <c r="L25" s="19"/>
      <c r="M25" s="19"/>
      <c r="N25" s="19"/>
      <c r="O25" s="19">
        <f t="shared" si="8"/>
        <v>0</v>
      </c>
    </row>
    <row r="26" spans="1:35" ht="12.75" customHeight="1" x14ac:dyDescent="0.2">
      <c r="A26" s="27" t="s">
        <v>33</v>
      </c>
      <c r="B26" s="19">
        <v>1000</v>
      </c>
      <c r="C26" s="19"/>
      <c r="D26" s="19">
        <f t="shared" si="6"/>
        <v>1000</v>
      </c>
      <c r="E26" s="19">
        <v>1000</v>
      </c>
      <c r="F26" s="19"/>
      <c r="G26" s="19">
        <f t="shared" si="7"/>
        <v>1000</v>
      </c>
      <c r="H26" s="13"/>
      <c r="I26" s="23"/>
      <c r="J26" s="19"/>
      <c r="K26" s="19"/>
      <c r="L26" s="19"/>
      <c r="M26" s="19"/>
      <c r="N26" s="19"/>
      <c r="O26" s="19"/>
    </row>
    <row r="27" spans="1:35" ht="12.75" customHeight="1" x14ac:dyDescent="0.2">
      <c r="A27" s="28"/>
      <c r="B27" s="19"/>
      <c r="C27" s="19"/>
      <c r="D27" s="19"/>
      <c r="E27" s="19"/>
      <c r="F27" s="19"/>
      <c r="G27" s="19"/>
      <c r="H27" s="13"/>
      <c r="I27" s="25" t="s">
        <v>34</v>
      </c>
      <c r="J27" s="19">
        <v>4500</v>
      </c>
      <c r="K27" s="19"/>
      <c r="L27" s="19">
        <f>SUM(J27:K27)</f>
        <v>4500</v>
      </c>
      <c r="M27" s="19">
        <v>4500</v>
      </c>
      <c r="N27" s="19"/>
      <c r="O27" s="19">
        <f>SUM(M27:N27)</f>
        <v>4500</v>
      </c>
    </row>
    <row r="28" spans="1:35" ht="12.75" customHeight="1" x14ac:dyDescent="0.2">
      <c r="A28" s="28"/>
      <c r="B28" s="19"/>
      <c r="C28" s="19"/>
      <c r="D28" s="19"/>
      <c r="E28" s="19"/>
      <c r="F28" s="19"/>
      <c r="G28" s="19"/>
      <c r="H28" s="13"/>
      <c r="J28" s="29"/>
      <c r="K28" s="29"/>
      <c r="L28" s="29"/>
      <c r="M28" s="19"/>
      <c r="N28" s="19"/>
      <c r="O28" s="19"/>
    </row>
    <row r="29" spans="1:35" ht="12.75" customHeight="1" x14ac:dyDescent="0.2">
      <c r="A29" s="15" t="s">
        <v>35</v>
      </c>
      <c r="B29" s="16"/>
      <c r="C29" s="16"/>
      <c r="D29" s="16"/>
      <c r="E29" s="16"/>
      <c r="F29" s="16"/>
      <c r="G29" s="16"/>
      <c r="H29" s="13"/>
      <c r="I29" s="25"/>
      <c r="J29" s="19"/>
      <c r="K29" s="19"/>
      <c r="L29" s="19"/>
      <c r="M29" s="19"/>
      <c r="N29" s="19"/>
      <c r="O29" s="19"/>
    </row>
    <row r="30" spans="1:35" ht="12.75" customHeight="1" x14ac:dyDescent="0.2">
      <c r="A30" s="21" t="s">
        <v>35</v>
      </c>
      <c r="B30" s="19"/>
      <c r="C30" s="19">
        <v>28864.04</v>
      </c>
      <c r="D30" s="19">
        <f t="shared" ref="D30:D31" si="9">SUM(B30:C30)</f>
        <v>28864.04</v>
      </c>
      <c r="E30" s="19"/>
      <c r="F30" s="19">
        <f>33425-960-750-F14</f>
        <v>25465</v>
      </c>
      <c r="G30" s="19">
        <f t="shared" ref="G30:G31" si="10">SUM(E30:F30)</f>
        <v>25465</v>
      </c>
      <c r="H30" s="13"/>
      <c r="I30" s="25"/>
      <c r="J30" s="19"/>
      <c r="K30" s="19"/>
      <c r="L30" s="19"/>
      <c r="M30" s="19"/>
      <c r="N30" s="19"/>
      <c r="O30" s="19"/>
    </row>
    <row r="31" spans="1:35" ht="12.75" customHeight="1" x14ac:dyDescent="0.2">
      <c r="A31" s="21" t="s">
        <v>36</v>
      </c>
      <c r="B31" s="19"/>
      <c r="C31" s="19">
        <v>200</v>
      </c>
      <c r="D31" s="19">
        <f t="shared" si="9"/>
        <v>200</v>
      </c>
      <c r="E31" s="19"/>
      <c r="F31" s="19">
        <v>750</v>
      </c>
      <c r="G31" s="19">
        <f t="shared" si="10"/>
        <v>750</v>
      </c>
      <c r="H31" s="13"/>
      <c r="I31" s="25" t="s">
        <v>37</v>
      </c>
      <c r="J31" s="19"/>
      <c r="K31" s="19"/>
      <c r="L31" s="19"/>
      <c r="M31" s="19"/>
      <c r="N31" s="19"/>
      <c r="O31" s="19">
        <f>SUM(M31:N31)</f>
        <v>0</v>
      </c>
    </row>
    <row r="32" spans="1:35" ht="12.75" customHeight="1" x14ac:dyDescent="0.2">
      <c r="A32" s="21"/>
      <c r="B32" s="19"/>
      <c r="C32" s="19"/>
      <c r="D32" s="19"/>
      <c r="E32" s="19"/>
      <c r="F32" s="19"/>
      <c r="G32" s="19"/>
      <c r="H32" s="13"/>
      <c r="I32" s="23"/>
      <c r="J32" s="19"/>
      <c r="K32" s="19"/>
      <c r="L32" s="19"/>
      <c r="M32" s="19"/>
      <c r="N32" s="19"/>
      <c r="O32" s="19"/>
    </row>
    <row r="33" spans="1:15" ht="12.75" customHeight="1" x14ac:dyDescent="0.2">
      <c r="A33" s="15" t="s">
        <v>38</v>
      </c>
      <c r="B33" s="16"/>
      <c r="C33" s="16"/>
      <c r="D33" s="16"/>
      <c r="E33" s="16"/>
      <c r="F33" s="16"/>
      <c r="G33" s="16"/>
      <c r="H33" s="13"/>
      <c r="I33" s="17" t="s">
        <v>38</v>
      </c>
      <c r="J33" s="16"/>
      <c r="K33" s="16"/>
      <c r="L33" s="16"/>
      <c r="M33" s="16"/>
      <c r="N33" s="16"/>
      <c r="O33" s="16"/>
    </row>
    <row r="34" spans="1:15" ht="12.75" customHeight="1" x14ac:dyDescent="0.2">
      <c r="A34" s="21" t="s">
        <v>39</v>
      </c>
      <c r="B34" s="19">
        <v>3932.46</v>
      </c>
      <c r="C34" s="19"/>
      <c r="D34" s="19">
        <f t="shared" ref="D34:D38" si="11">SUM(B34:C34)</f>
        <v>3932.46</v>
      </c>
      <c r="E34" s="19">
        <f>SUM('Dati analitici'!E55)</f>
        <v>3432.46</v>
      </c>
      <c r="F34" s="19"/>
      <c r="G34" s="19">
        <f t="shared" ref="G34:G38" si="12">SUM(E34:F34)</f>
        <v>3432.46</v>
      </c>
      <c r="H34" s="13"/>
      <c r="I34" s="22" t="s">
        <v>28</v>
      </c>
      <c r="J34" s="19">
        <v>3000</v>
      </c>
      <c r="K34" s="19"/>
      <c r="L34" s="19">
        <f>SUM(J34:K34)</f>
        <v>3000</v>
      </c>
      <c r="M34" s="19">
        <v>3000</v>
      </c>
      <c r="N34" s="19"/>
      <c r="O34" s="19">
        <f>SUM(M34:N34)</f>
        <v>3000</v>
      </c>
    </row>
    <row r="35" spans="1:15" ht="12.75" customHeight="1" x14ac:dyDescent="0.2">
      <c r="A35" s="21" t="s">
        <v>40</v>
      </c>
      <c r="B35" s="19">
        <v>500</v>
      </c>
      <c r="C35" s="19"/>
      <c r="D35" s="19">
        <f t="shared" si="11"/>
        <v>500</v>
      </c>
      <c r="E35" s="19">
        <f>SUM('Dati analitici'!E54)</f>
        <v>500</v>
      </c>
      <c r="F35" s="19"/>
      <c r="G35" s="19">
        <f t="shared" si="12"/>
        <v>500</v>
      </c>
      <c r="H35" s="13"/>
      <c r="I35" s="22"/>
      <c r="J35" s="19"/>
      <c r="K35" s="19"/>
      <c r="L35" s="19"/>
      <c r="M35" s="19"/>
      <c r="N35" s="19"/>
      <c r="O35" s="19"/>
    </row>
    <row r="36" spans="1:15" ht="12.75" customHeight="1" x14ac:dyDescent="0.2">
      <c r="A36" s="21" t="s">
        <v>41</v>
      </c>
      <c r="B36" s="19">
        <v>1750</v>
      </c>
      <c r="C36" s="19"/>
      <c r="D36" s="19">
        <f t="shared" si="11"/>
        <v>1750</v>
      </c>
      <c r="E36" s="19">
        <f>SUM('Dati analitici'!E56:E57)</f>
        <v>1750</v>
      </c>
      <c r="F36" s="19"/>
      <c r="G36" s="19">
        <f t="shared" si="12"/>
        <v>1750</v>
      </c>
      <c r="H36" s="13"/>
      <c r="I36" s="22" t="s">
        <v>42</v>
      </c>
      <c r="J36" s="19">
        <v>50</v>
      </c>
      <c r="K36" s="19"/>
      <c r="L36" s="19">
        <f>SUM(J36:K36)</f>
        <v>50</v>
      </c>
      <c r="M36" s="19">
        <v>50</v>
      </c>
      <c r="N36" s="19"/>
      <c r="O36" s="19">
        <f>SUM(M36:N36)</f>
        <v>50</v>
      </c>
    </row>
    <row r="37" spans="1:15" ht="12.75" customHeight="1" x14ac:dyDescent="0.2">
      <c r="A37" s="21" t="s">
        <v>31</v>
      </c>
      <c r="B37" s="9">
        <v>3000</v>
      </c>
      <c r="C37" s="19"/>
      <c r="D37" s="19">
        <f t="shared" si="11"/>
        <v>3000</v>
      </c>
      <c r="E37" s="9">
        <v>3000</v>
      </c>
      <c r="F37" s="19"/>
      <c r="G37" s="19">
        <f t="shared" si="12"/>
        <v>3000</v>
      </c>
      <c r="H37" s="13"/>
      <c r="I37" s="30"/>
      <c r="J37" s="19"/>
      <c r="K37" s="19"/>
      <c r="L37" s="19"/>
      <c r="M37" s="9"/>
      <c r="N37" s="19"/>
      <c r="O37" s="19"/>
    </row>
    <row r="38" spans="1:15" ht="12.75" customHeight="1" x14ac:dyDescent="0.2">
      <c r="A38" s="21" t="s">
        <v>43</v>
      </c>
      <c r="B38" s="19">
        <v>1326</v>
      </c>
      <c r="C38" s="19"/>
      <c r="D38" s="19">
        <f t="shared" si="11"/>
        <v>1326</v>
      </c>
      <c r="E38" s="19">
        <v>1326</v>
      </c>
      <c r="F38" s="19"/>
      <c r="G38" s="19">
        <f t="shared" si="12"/>
        <v>1326</v>
      </c>
      <c r="H38" s="13"/>
      <c r="I38" s="30"/>
      <c r="J38" s="19"/>
      <c r="K38" s="19"/>
      <c r="L38" s="19"/>
      <c r="M38" s="19"/>
      <c r="N38" s="19"/>
      <c r="O38" s="19"/>
    </row>
    <row r="39" spans="1:15" ht="12.75" customHeight="1" x14ac:dyDescent="0.2">
      <c r="A39" s="21"/>
      <c r="B39" s="19"/>
      <c r="C39" s="19"/>
      <c r="D39" s="19"/>
      <c r="E39" s="19"/>
      <c r="F39" s="19"/>
      <c r="G39" s="19"/>
      <c r="H39" s="13"/>
      <c r="I39" s="30"/>
      <c r="J39" s="19"/>
      <c r="K39" s="19"/>
      <c r="L39" s="19"/>
      <c r="M39" s="19"/>
      <c r="N39" s="19"/>
      <c r="O39" s="19"/>
    </row>
    <row r="40" spans="1:15" ht="12.75" customHeight="1" x14ac:dyDescent="0.2">
      <c r="A40" s="15" t="s">
        <v>44</v>
      </c>
      <c r="B40" s="16"/>
      <c r="C40" s="16"/>
      <c r="D40" s="16"/>
      <c r="E40" s="16"/>
      <c r="F40" s="16"/>
      <c r="G40" s="16"/>
      <c r="H40" s="13"/>
      <c r="I40" s="17" t="s">
        <v>44</v>
      </c>
      <c r="J40" s="16"/>
      <c r="K40" s="16"/>
      <c r="L40" s="16"/>
      <c r="M40" s="16"/>
      <c r="N40" s="16"/>
      <c r="O40" s="16"/>
    </row>
    <row r="41" spans="1:15" ht="12.75" customHeight="1" x14ac:dyDescent="0.2">
      <c r="A41" s="21"/>
      <c r="B41" s="19"/>
      <c r="C41" s="19">
        <v>5000</v>
      </c>
      <c r="D41" s="19">
        <f>SUM(B41:C41)</f>
        <v>5000</v>
      </c>
      <c r="E41" s="19"/>
      <c r="F41" s="19">
        <v>5000</v>
      </c>
      <c r="G41" s="19">
        <f>SUM(E41:F41)</f>
        <v>5000</v>
      </c>
      <c r="H41" s="13"/>
      <c r="I41" s="25" t="s">
        <v>44</v>
      </c>
      <c r="J41" s="19"/>
      <c r="K41" s="19">
        <v>5000</v>
      </c>
      <c r="L41" s="19">
        <f>SUM(J41:K41)</f>
        <v>5000</v>
      </c>
      <c r="M41" s="19"/>
      <c r="N41" s="19">
        <v>5000</v>
      </c>
      <c r="O41" s="19">
        <f>SUM(M41:N41)</f>
        <v>5000</v>
      </c>
    </row>
    <row r="42" spans="1:15" ht="12.75" customHeight="1" x14ac:dyDescent="0.2">
      <c r="A42" s="28"/>
      <c r="B42" s="19"/>
      <c r="C42" s="19"/>
      <c r="D42" s="19"/>
      <c r="E42" s="19"/>
      <c r="F42" s="19"/>
      <c r="G42" s="19"/>
      <c r="H42" s="13"/>
      <c r="J42" s="19"/>
      <c r="K42" s="19"/>
      <c r="L42" s="19"/>
      <c r="M42" s="19"/>
      <c r="N42" s="19"/>
      <c r="O42" s="19"/>
    </row>
    <row r="43" spans="1:15" ht="12.75" customHeight="1" x14ac:dyDescent="0.2">
      <c r="A43" s="15" t="s">
        <v>45</v>
      </c>
      <c r="B43" s="16"/>
      <c r="C43" s="16"/>
      <c r="D43" s="16"/>
      <c r="E43" s="16"/>
      <c r="F43" s="16"/>
      <c r="G43" s="16"/>
      <c r="H43" s="13"/>
      <c r="I43" s="25"/>
      <c r="J43" s="19"/>
      <c r="K43" s="19"/>
      <c r="L43" s="19"/>
      <c r="M43" s="19"/>
      <c r="N43" s="19"/>
      <c r="O43" s="19"/>
    </row>
    <row r="44" spans="1:15" ht="12.75" customHeight="1" x14ac:dyDescent="0.2">
      <c r="A44" s="31"/>
      <c r="B44" s="19">
        <v>4250</v>
      </c>
      <c r="C44" s="19"/>
      <c r="D44" s="19">
        <f>SUM(B44:C44)</f>
        <v>4250</v>
      </c>
      <c r="E44" s="19">
        <f>SUM('Dati analitici'!D83)</f>
        <v>3750</v>
      </c>
      <c r="F44" s="19"/>
      <c r="G44" s="19">
        <f>SUM(E44:F44)</f>
        <v>3750</v>
      </c>
      <c r="H44" s="13"/>
      <c r="I44" s="25" t="s">
        <v>46</v>
      </c>
      <c r="J44" s="19"/>
      <c r="K44" s="19"/>
      <c r="L44" s="19"/>
      <c r="M44" s="19"/>
      <c r="N44" s="19">
        <v>1000</v>
      </c>
      <c r="O44" s="19">
        <f>SUM(M44:N44)</f>
        <v>1000</v>
      </c>
    </row>
    <row r="45" spans="1:15" ht="12.75" customHeight="1" x14ac:dyDescent="0.2">
      <c r="A45" s="31"/>
      <c r="B45" s="19"/>
      <c r="C45" s="19"/>
      <c r="D45" s="19"/>
      <c r="E45" s="19"/>
      <c r="F45" s="19"/>
      <c r="G45" s="19"/>
      <c r="H45" s="13"/>
      <c r="I45" s="25"/>
      <c r="J45" s="19"/>
      <c r="K45" s="19"/>
      <c r="L45" s="19"/>
      <c r="M45" s="19"/>
      <c r="N45" s="19"/>
      <c r="O45" s="19"/>
    </row>
    <row r="46" spans="1:15" ht="12.75" customHeight="1" x14ac:dyDescent="0.2">
      <c r="A46" s="31"/>
      <c r="B46" s="19"/>
      <c r="C46" s="19"/>
      <c r="D46" s="19"/>
      <c r="E46" s="19"/>
      <c r="F46" s="19"/>
      <c r="G46" s="19"/>
      <c r="H46" s="13"/>
      <c r="J46" s="19"/>
      <c r="K46" s="19"/>
      <c r="L46" s="19"/>
      <c r="M46" s="19"/>
      <c r="N46" s="19"/>
      <c r="O46" s="19"/>
    </row>
    <row r="47" spans="1:15" ht="12.75" customHeight="1" x14ac:dyDescent="0.2">
      <c r="A47" s="15" t="s">
        <v>47</v>
      </c>
      <c r="B47" s="16"/>
      <c r="C47" s="16"/>
      <c r="D47" s="16"/>
      <c r="E47" s="16"/>
      <c r="F47" s="16"/>
      <c r="G47" s="16"/>
      <c r="H47" s="13"/>
      <c r="J47" s="19"/>
      <c r="K47" s="19"/>
      <c r="L47" s="19"/>
      <c r="M47" s="19"/>
      <c r="N47" s="19"/>
      <c r="O47" s="19"/>
    </row>
    <row r="48" spans="1:15" ht="12.75" customHeight="1" x14ac:dyDescent="0.2">
      <c r="A48" s="31" t="s">
        <v>48</v>
      </c>
      <c r="B48" s="19">
        <v>16882.169999999998</v>
      </c>
      <c r="C48" s="19">
        <v>2400</v>
      </c>
      <c r="D48" s="19">
        <f t="shared" ref="D48:D49" si="13">SUM(B48:C48)</f>
        <v>19282.169999999998</v>
      </c>
      <c r="E48" s="19">
        <f>SUM('Dati analitici'!C90)</f>
        <v>25158.98</v>
      </c>
      <c r="F48" s="19">
        <v>700</v>
      </c>
      <c r="G48" s="19">
        <f t="shared" ref="G48:G49" si="14">SUM(E48:F48)</f>
        <v>25858.98</v>
      </c>
      <c r="H48" s="13"/>
      <c r="I48" s="25" t="s">
        <v>49</v>
      </c>
      <c r="J48" s="19"/>
      <c r="K48" s="19">
        <v>20000</v>
      </c>
      <c r="L48" s="19">
        <f>SUM(J48:K48)</f>
        <v>20000</v>
      </c>
      <c r="M48" s="19"/>
      <c r="N48" s="19">
        <f>100+3000</f>
        <v>3100</v>
      </c>
      <c r="O48" s="19">
        <f>SUM(M48:N48)</f>
        <v>3100</v>
      </c>
    </row>
    <row r="49" spans="1:15" ht="12.75" customHeight="1" x14ac:dyDescent="0.2">
      <c r="A49" s="21" t="s">
        <v>50</v>
      </c>
      <c r="B49" s="19">
        <v>500</v>
      </c>
      <c r="C49" s="19"/>
      <c r="D49" s="19">
        <f t="shared" si="13"/>
        <v>500</v>
      </c>
      <c r="E49" s="19">
        <v>500</v>
      </c>
      <c r="F49" s="19"/>
      <c r="G49" s="19">
        <f t="shared" si="14"/>
        <v>500</v>
      </c>
      <c r="H49" s="13"/>
      <c r="J49" s="19"/>
      <c r="K49" s="19"/>
      <c r="L49" s="19"/>
      <c r="M49" s="19"/>
      <c r="N49" s="19"/>
      <c r="O49" s="19"/>
    </row>
    <row r="50" spans="1:15" ht="12.75" customHeight="1" x14ac:dyDescent="0.2">
      <c r="A50" s="28"/>
      <c r="B50" s="19"/>
      <c r="C50" s="19"/>
      <c r="D50" s="19"/>
      <c r="E50" s="19"/>
      <c r="F50" s="19"/>
      <c r="G50" s="19"/>
      <c r="H50" s="13"/>
      <c r="I50" s="17" t="s">
        <v>51</v>
      </c>
      <c r="J50" s="16"/>
      <c r="K50" s="16"/>
      <c r="L50" s="16"/>
      <c r="M50" s="16"/>
      <c r="N50" s="16"/>
      <c r="O50" s="16"/>
    </row>
    <row r="51" spans="1:15" ht="12.75" customHeight="1" x14ac:dyDescent="0.2">
      <c r="A51" s="15" t="s">
        <v>52</v>
      </c>
      <c r="B51" s="16"/>
      <c r="C51" s="16"/>
      <c r="D51" s="16"/>
      <c r="E51" s="16"/>
      <c r="F51" s="16"/>
      <c r="G51" s="16"/>
      <c r="H51" s="13"/>
      <c r="I51" s="25" t="s">
        <v>51</v>
      </c>
      <c r="J51" s="19"/>
      <c r="K51" s="19">
        <v>200</v>
      </c>
      <c r="L51" s="19">
        <f>SUM(J51:K51)</f>
        <v>200</v>
      </c>
      <c r="M51" s="32"/>
      <c r="N51" s="32"/>
      <c r="O51" s="19">
        <f>SUM(M51:N51)</f>
        <v>0</v>
      </c>
    </row>
    <row r="52" spans="1:15" ht="12.75" customHeight="1" x14ac:dyDescent="0.2">
      <c r="A52" s="31"/>
      <c r="B52" s="19">
        <v>25123.8</v>
      </c>
      <c r="C52" s="19"/>
      <c r="D52" s="19">
        <f>SUM(B52:C52)</f>
        <v>25123.8</v>
      </c>
      <c r="E52" s="19">
        <f>SUM('Dati analitici'!C112)</f>
        <v>29734.38</v>
      </c>
      <c r="F52" s="19"/>
      <c r="G52" s="19">
        <f>SUM(E52:F52)</f>
        <v>29734.38</v>
      </c>
      <c r="H52" s="13"/>
      <c r="J52" s="19"/>
      <c r="K52" s="19"/>
      <c r="L52" s="19"/>
      <c r="M52" s="19"/>
      <c r="N52" s="19"/>
      <c r="O52" s="19"/>
    </row>
    <row r="53" spans="1:15" ht="12.75" customHeight="1" x14ac:dyDescent="0.2">
      <c r="A53" s="28"/>
      <c r="B53" s="19"/>
      <c r="C53" s="19"/>
      <c r="D53" s="19"/>
      <c r="E53" s="19"/>
      <c r="F53" s="19"/>
      <c r="G53" s="19"/>
      <c r="H53" s="13"/>
      <c r="I53" s="25"/>
      <c r="J53" s="19"/>
      <c r="K53" s="19"/>
      <c r="L53" s="19"/>
      <c r="M53" s="19"/>
      <c r="N53" s="19"/>
      <c r="O53" s="19"/>
    </row>
    <row r="54" spans="1:15" ht="15" customHeight="1" x14ac:dyDescent="0.25">
      <c r="A54" s="11" t="s">
        <v>53</v>
      </c>
      <c r="B54" s="33"/>
      <c r="C54" s="33"/>
      <c r="D54" s="33"/>
      <c r="E54" s="33"/>
      <c r="F54" s="33"/>
      <c r="G54" s="33"/>
      <c r="H54" s="13"/>
      <c r="I54" s="14" t="s">
        <v>53</v>
      </c>
      <c r="J54" s="33"/>
      <c r="K54" s="33"/>
      <c r="L54" s="33"/>
      <c r="M54" s="33"/>
      <c r="N54" s="33"/>
      <c r="O54" s="33"/>
    </row>
    <row r="55" spans="1:15" ht="12.75" customHeight="1" x14ac:dyDescent="0.2">
      <c r="A55" s="15" t="s">
        <v>54</v>
      </c>
      <c r="B55" s="16"/>
      <c r="C55" s="16"/>
      <c r="D55" s="16"/>
      <c r="E55" s="16"/>
      <c r="F55" s="16"/>
      <c r="G55" s="16"/>
      <c r="I55" s="17" t="s">
        <v>54</v>
      </c>
      <c r="J55" s="16"/>
      <c r="K55" s="16"/>
      <c r="L55" s="16"/>
      <c r="M55" s="16"/>
      <c r="N55" s="16"/>
      <c r="O55" s="16"/>
    </row>
    <row r="56" spans="1:15" ht="12.75" customHeight="1" x14ac:dyDescent="0.2">
      <c r="A56" s="21" t="s">
        <v>31</v>
      </c>
      <c r="B56" s="19">
        <v>300</v>
      </c>
      <c r="C56" s="19"/>
      <c r="D56" s="19">
        <f t="shared" ref="D56:D58" si="15">SUM(B56:C56)</f>
        <v>300</v>
      </c>
      <c r="E56" s="19">
        <v>300</v>
      </c>
      <c r="F56" s="19"/>
      <c r="G56" s="19">
        <f t="shared" ref="G56:G58" si="16">SUM(E56:F56)</f>
        <v>300</v>
      </c>
      <c r="I56" s="25" t="s">
        <v>55</v>
      </c>
      <c r="J56" s="19">
        <v>366</v>
      </c>
      <c r="K56" s="19"/>
      <c r="L56" s="19">
        <f>SUM(J56:K56)</f>
        <v>366</v>
      </c>
      <c r="M56" s="19"/>
      <c r="N56" s="19"/>
      <c r="O56" s="19">
        <f>SUM(M56:N56)</f>
        <v>0</v>
      </c>
    </row>
    <row r="57" spans="1:15" ht="12.75" customHeight="1" x14ac:dyDescent="0.2">
      <c r="A57" s="21" t="s">
        <v>56</v>
      </c>
      <c r="B57" s="19">
        <v>500</v>
      </c>
      <c r="C57" s="19"/>
      <c r="D57" s="19">
        <f t="shared" si="15"/>
        <v>500</v>
      </c>
      <c r="E57" s="19">
        <v>500</v>
      </c>
      <c r="F57" s="19"/>
      <c r="G57" s="19">
        <f t="shared" si="16"/>
        <v>500</v>
      </c>
      <c r="I57" s="25"/>
      <c r="J57" s="19"/>
      <c r="K57" s="19"/>
      <c r="L57" s="19"/>
      <c r="M57" s="19"/>
      <c r="N57" s="19"/>
      <c r="O57" s="19"/>
    </row>
    <row r="58" spans="1:15" ht="12.75" customHeight="1" x14ac:dyDescent="0.2">
      <c r="A58" s="21" t="s">
        <v>57</v>
      </c>
      <c r="B58" s="19">
        <v>200</v>
      </c>
      <c r="C58" s="19"/>
      <c r="D58" s="19">
        <f t="shared" si="15"/>
        <v>200</v>
      </c>
      <c r="E58" s="19">
        <v>200</v>
      </c>
      <c r="F58" s="19"/>
      <c r="G58" s="19">
        <f t="shared" si="16"/>
        <v>200</v>
      </c>
      <c r="J58" s="19"/>
      <c r="K58" s="19"/>
      <c r="L58" s="19"/>
      <c r="M58" s="19"/>
      <c r="N58" s="19"/>
      <c r="O58" s="19"/>
    </row>
    <row r="59" spans="1:15" ht="12.75" customHeight="1" x14ac:dyDescent="0.2">
      <c r="A59" s="34"/>
      <c r="B59" s="19"/>
      <c r="C59" s="19"/>
      <c r="D59" s="19"/>
      <c r="E59" s="19"/>
      <c r="F59" s="19"/>
      <c r="G59" s="19"/>
      <c r="H59" s="23"/>
      <c r="I59" s="35"/>
      <c r="J59" s="19"/>
      <c r="K59" s="19"/>
      <c r="L59" s="19"/>
      <c r="M59" s="19"/>
      <c r="N59" s="19"/>
      <c r="O59" s="19"/>
    </row>
    <row r="60" spans="1:15" ht="12.75" customHeight="1" x14ac:dyDescent="0.2">
      <c r="A60" s="15" t="s">
        <v>58</v>
      </c>
      <c r="B60" s="15"/>
      <c r="C60" s="15"/>
      <c r="D60" s="15"/>
      <c r="E60" s="15"/>
      <c r="F60" s="15"/>
      <c r="G60" s="15"/>
      <c r="I60" s="17" t="s">
        <v>58</v>
      </c>
      <c r="J60" s="17"/>
      <c r="K60" s="17"/>
      <c r="L60" s="17"/>
      <c r="M60" s="15"/>
      <c r="N60" s="15"/>
      <c r="O60" s="15"/>
    </row>
    <row r="61" spans="1:15" ht="12.75" customHeight="1" x14ac:dyDescent="0.2">
      <c r="A61" s="34"/>
      <c r="B61" s="19">
        <f>950+366+440</f>
        <v>1756</v>
      </c>
      <c r="C61" s="19"/>
      <c r="D61" s="19">
        <f>SUM(B61:C61)</f>
        <v>1756</v>
      </c>
      <c r="E61" s="19">
        <v>1000</v>
      </c>
      <c r="F61" s="19"/>
      <c r="G61" s="19">
        <f>SUM(E61:F61)</f>
        <v>1000</v>
      </c>
      <c r="I61" s="35"/>
      <c r="J61" s="19">
        <v>540</v>
      </c>
      <c r="K61" s="19"/>
      <c r="L61" s="19">
        <f>SUM(J61:K61)</f>
        <v>540</v>
      </c>
      <c r="M61" s="19"/>
      <c r="N61" s="19"/>
      <c r="O61" s="19">
        <f>SUM(M61:N61)</f>
        <v>0</v>
      </c>
    </row>
    <row r="62" spans="1:15" ht="12.75" customHeight="1" x14ac:dyDescent="0.2">
      <c r="A62" s="15" t="s">
        <v>59</v>
      </c>
      <c r="B62" s="16"/>
      <c r="C62" s="16"/>
      <c r="D62" s="16"/>
      <c r="E62" s="16"/>
      <c r="F62" s="16"/>
      <c r="G62" s="16"/>
      <c r="I62" s="17" t="s">
        <v>59</v>
      </c>
      <c r="J62" s="16"/>
      <c r="K62" s="16"/>
      <c r="L62" s="16"/>
      <c r="M62" s="16"/>
      <c r="N62" s="16"/>
      <c r="O62" s="16"/>
    </row>
    <row r="63" spans="1:15" ht="12.75" customHeight="1" x14ac:dyDescent="0.2">
      <c r="A63" s="21" t="s">
        <v>56</v>
      </c>
      <c r="B63" s="19">
        <v>300</v>
      </c>
      <c r="C63" s="19"/>
      <c r="D63" s="19">
        <f t="shared" ref="D63:D64" si="17">SUM(B63:C63)</f>
        <v>300</v>
      </c>
      <c r="E63" s="19">
        <v>300</v>
      </c>
      <c r="F63" s="19"/>
      <c r="G63" s="19">
        <f t="shared" ref="G63:G64" si="18">SUM(E63:F63)</f>
        <v>300</v>
      </c>
      <c r="I63" s="25" t="s">
        <v>55</v>
      </c>
      <c r="J63" s="19">
        <v>732</v>
      </c>
      <c r="K63" s="19"/>
      <c r="L63" s="19">
        <f>SUM(J63:K63)</f>
        <v>732</v>
      </c>
      <c r="M63" s="19"/>
      <c r="N63" s="19"/>
      <c r="O63" s="19">
        <f>SUM(M63:N63)</f>
        <v>0</v>
      </c>
    </row>
    <row r="64" spans="1:15" ht="12.75" customHeight="1" x14ac:dyDescent="0.2">
      <c r="A64" s="21" t="s">
        <v>60</v>
      </c>
      <c r="B64" s="19">
        <v>4416</v>
      </c>
      <c r="C64" s="19"/>
      <c r="D64" s="19">
        <f t="shared" si="17"/>
        <v>4416</v>
      </c>
      <c r="E64" s="19">
        <f>SUM('Dati analitici'!C120)</f>
        <v>1464</v>
      </c>
      <c r="F64" s="19"/>
      <c r="G64" s="19">
        <f t="shared" si="18"/>
        <v>1464</v>
      </c>
      <c r="H64" s="13"/>
      <c r="I64" s="25"/>
      <c r="J64" s="19"/>
      <c r="K64" s="19"/>
      <c r="L64" s="19"/>
      <c r="M64" s="19"/>
      <c r="N64" s="19"/>
      <c r="O64" s="19"/>
    </row>
    <row r="65" spans="1:35" ht="12.75" customHeight="1" x14ac:dyDescent="0.2">
      <c r="A65" s="21" t="s">
        <v>61</v>
      </c>
      <c r="B65" s="19"/>
      <c r="C65" s="19"/>
      <c r="D65" s="19"/>
      <c r="E65" s="19">
        <f>SUM('Dati analitici'!C121)</f>
        <v>3000</v>
      </c>
      <c r="F65" s="19"/>
      <c r="G65" s="19"/>
      <c r="H65" s="13"/>
      <c r="I65" s="25"/>
      <c r="J65" s="19"/>
      <c r="K65" s="19"/>
      <c r="L65" s="19"/>
      <c r="M65" s="19"/>
      <c r="N65" s="19"/>
      <c r="O65" s="19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2.75" customHeight="1" x14ac:dyDescent="0.2">
      <c r="A66" s="21" t="s">
        <v>62</v>
      </c>
      <c r="B66" s="19">
        <v>5000</v>
      </c>
      <c r="C66" s="19"/>
      <c r="D66" s="19">
        <f>SUM(B66:C66)</f>
        <v>5000</v>
      </c>
      <c r="E66" s="19">
        <v>5000</v>
      </c>
      <c r="F66" s="19"/>
      <c r="G66" s="19">
        <f>SUM(E66:F66)</f>
        <v>5000</v>
      </c>
      <c r="H66" s="13"/>
      <c r="I66" s="25"/>
      <c r="J66" s="19"/>
      <c r="K66" s="19"/>
      <c r="L66" s="19"/>
      <c r="M66" s="19"/>
      <c r="N66" s="19"/>
      <c r="O66" s="19"/>
    </row>
    <row r="67" spans="1:35" ht="12.75" customHeight="1" x14ac:dyDescent="0.2">
      <c r="A67" s="21"/>
      <c r="B67" s="19"/>
      <c r="C67" s="19"/>
      <c r="D67" s="19"/>
      <c r="E67" s="19"/>
      <c r="F67" s="19"/>
      <c r="G67" s="19"/>
      <c r="H67" s="13"/>
      <c r="I67" s="25"/>
      <c r="J67" s="19"/>
      <c r="K67" s="19"/>
      <c r="L67" s="19"/>
      <c r="M67" s="19"/>
      <c r="N67" s="19"/>
      <c r="O67" s="19"/>
    </row>
    <row r="68" spans="1:35" ht="12.75" customHeight="1" x14ac:dyDescent="0.2">
      <c r="A68" s="15" t="s">
        <v>63</v>
      </c>
      <c r="B68" s="16"/>
      <c r="C68" s="16"/>
      <c r="D68" s="16"/>
      <c r="E68" s="16"/>
      <c r="F68" s="16"/>
      <c r="G68" s="16"/>
      <c r="H68" s="13"/>
      <c r="I68" s="17" t="s">
        <v>63</v>
      </c>
      <c r="J68" s="16"/>
      <c r="K68" s="16"/>
      <c r="L68" s="16"/>
      <c r="M68" s="16"/>
      <c r="N68" s="16"/>
      <c r="O68" s="16"/>
    </row>
    <row r="69" spans="1:35" ht="12.75" customHeight="1" x14ac:dyDescent="0.2">
      <c r="A69" s="21" t="s">
        <v>64</v>
      </c>
      <c r="C69" s="19">
        <v>580</v>
      </c>
      <c r="D69" s="19">
        <f t="shared" ref="D69:D77" si="19">SUM(B69:C69)</f>
        <v>580</v>
      </c>
      <c r="E69" s="36">
        <f>6.69*500</f>
        <v>3345</v>
      </c>
      <c r="F69" s="19">
        <v>960</v>
      </c>
      <c r="G69" s="19">
        <f t="shared" ref="G69:G78" si="20">SUM(E69:F69)</f>
        <v>4305</v>
      </c>
      <c r="H69" s="23"/>
      <c r="I69" s="25" t="s">
        <v>65</v>
      </c>
      <c r="K69" s="19">
        <v>560</v>
      </c>
      <c r="L69" s="19">
        <f t="shared" ref="L69:L70" si="21">SUM(J69:K69)</f>
        <v>560</v>
      </c>
      <c r="M69" s="36">
        <v>800</v>
      </c>
      <c r="N69" s="19">
        <v>610</v>
      </c>
      <c r="O69" s="19">
        <f t="shared" ref="O69:O70" si="22">SUM(M69:N69)</f>
        <v>1410</v>
      </c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</row>
    <row r="70" spans="1:35" ht="12.75" customHeight="1" x14ac:dyDescent="0.2">
      <c r="A70" s="21" t="s">
        <v>66</v>
      </c>
      <c r="B70" s="19">
        <f>183+323.3</f>
        <v>506.3</v>
      </c>
      <c r="C70" s="19"/>
      <c r="D70" s="19">
        <f t="shared" si="19"/>
        <v>506.3</v>
      </c>
      <c r="E70" s="19">
        <v>0</v>
      </c>
      <c r="F70" s="19"/>
      <c r="G70" s="19">
        <f t="shared" si="20"/>
        <v>0</v>
      </c>
      <c r="H70" s="23"/>
      <c r="I70" s="21" t="s">
        <v>66</v>
      </c>
      <c r="J70" s="19">
        <f>2*500</f>
        <v>1000</v>
      </c>
      <c r="K70" s="19"/>
      <c r="L70" s="19">
        <f t="shared" si="21"/>
        <v>1000</v>
      </c>
      <c r="M70" s="19">
        <v>100</v>
      </c>
      <c r="N70" s="19"/>
      <c r="O70" s="19">
        <f t="shared" si="22"/>
        <v>100</v>
      </c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</row>
    <row r="71" spans="1:35" ht="12.75" customHeight="1" x14ac:dyDescent="0.2">
      <c r="A71" s="21" t="s">
        <v>67</v>
      </c>
      <c r="B71" s="19"/>
      <c r="C71" s="19">
        <v>22688</v>
      </c>
      <c r="D71" s="19">
        <f t="shared" si="19"/>
        <v>22688</v>
      </c>
      <c r="E71" s="19"/>
      <c r="F71" s="19">
        <v>11489.42</v>
      </c>
      <c r="G71" s="19">
        <f t="shared" si="20"/>
        <v>11489.42</v>
      </c>
      <c r="H71" s="13"/>
      <c r="I71" s="21" t="s">
        <v>67</v>
      </c>
      <c r="J71" s="19"/>
      <c r="K71" s="19"/>
      <c r="L71" s="19"/>
      <c r="M71" s="19"/>
      <c r="N71" s="19"/>
      <c r="O71" s="19"/>
    </row>
    <row r="72" spans="1:35" ht="12.75" customHeight="1" x14ac:dyDescent="0.2">
      <c r="A72" s="21" t="s">
        <v>68</v>
      </c>
      <c r="B72" s="19">
        <v>1000</v>
      </c>
      <c r="C72" s="19"/>
      <c r="D72" s="19">
        <f t="shared" si="19"/>
        <v>1000</v>
      </c>
      <c r="E72" s="140">
        <v>1000</v>
      </c>
      <c r="F72" s="19"/>
      <c r="G72" s="19">
        <f t="shared" si="20"/>
        <v>1000</v>
      </c>
      <c r="H72" s="13"/>
      <c r="I72" s="25" t="s">
        <v>68</v>
      </c>
      <c r="J72" s="19">
        <v>500</v>
      </c>
      <c r="K72" s="19"/>
      <c r="L72" s="19">
        <f t="shared" ref="L72:L77" si="23">SUM(J72:K72)</f>
        <v>500</v>
      </c>
      <c r="M72" s="140">
        <v>500</v>
      </c>
      <c r="N72" s="19"/>
      <c r="O72" s="19">
        <f t="shared" ref="O72:O77" si="24">SUM(M72:N72)</f>
        <v>500</v>
      </c>
    </row>
    <row r="73" spans="1:35" ht="12.75" customHeight="1" x14ac:dyDescent="0.2">
      <c r="A73" s="21" t="s">
        <v>69</v>
      </c>
      <c r="B73" s="19">
        <v>0</v>
      </c>
      <c r="C73" s="19"/>
      <c r="D73" s="19">
        <f t="shared" si="19"/>
        <v>0</v>
      </c>
      <c r="E73" s="140">
        <v>2500</v>
      </c>
      <c r="F73" s="19"/>
      <c r="G73" s="19">
        <f t="shared" si="20"/>
        <v>2500</v>
      </c>
      <c r="H73" s="13"/>
      <c r="I73" s="25" t="s">
        <v>69</v>
      </c>
      <c r="J73" s="19"/>
      <c r="K73" s="19"/>
      <c r="L73" s="19">
        <f t="shared" si="23"/>
        <v>0</v>
      </c>
      <c r="M73" s="140">
        <v>2500</v>
      </c>
      <c r="N73" s="19"/>
      <c r="O73" s="19">
        <f t="shared" si="24"/>
        <v>2500</v>
      </c>
    </row>
    <row r="74" spans="1:35" ht="12.75" customHeight="1" x14ac:dyDescent="0.2">
      <c r="A74" s="21" t="s">
        <v>70</v>
      </c>
      <c r="B74" s="19">
        <v>600</v>
      </c>
      <c r="C74" s="19"/>
      <c r="D74" s="19">
        <f t="shared" si="19"/>
        <v>600</v>
      </c>
      <c r="E74" s="142">
        <v>0</v>
      </c>
      <c r="F74" s="19"/>
      <c r="G74" s="19">
        <f t="shared" si="20"/>
        <v>0</v>
      </c>
      <c r="H74" s="13"/>
      <c r="I74" s="25" t="s">
        <v>70</v>
      </c>
      <c r="J74" s="19">
        <v>6000</v>
      </c>
      <c r="K74" s="19"/>
      <c r="L74" s="19">
        <f t="shared" si="23"/>
        <v>6000</v>
      </c>
      <c r="M74" s="19">
        <v>1000</v>
      </c>
      <c r="N74" s="19"/>
      <c r="O74" s="19">
        <f t="shared" si="24"/>
        <v>1000</v>
      </c>
    </row>
    <row r="75" spans="1:35" ht="12.75" customHeight="1" x14ac:dyDescent="0.2">
      <c r="A75" s="21" t="s">
        <v>71</v>
      </c>
      <c r="B75" s="19">
        <v>15000</v>
      </c>
      <c r="C75" s="19"/>
      <c r="D75" s="19">
        <f t="shared" si="19"/>
        <v>15000</v>
      </c>
      <c r="E75" s="142">
        <v>15000</v>
      </c>
      <c r="F75" s="19"/>
      <c r="G75" s="19">
        <f t="shared" si="20"/>
        <v>15000</v>
      </c>
      <c r="H75" s="13"/>
      <c r="I75" s="21" t="s">
        <v>71</v>
      </c>
      <c r="J75" s="19">
        <v>15000</v>
      </c>
      <c r="K75" s="19"/>
      <c r="L75" s="19">
        <f t="shared" si="23"/>
        <v>15000</v>
      </c>
      <c r="M75" s="19">
        <v>15000</v>
      </c>
      <c r="N75" s="19"/>
      <c r="O75" s="19">
        <f t="shared" si="24"/>
        <v>15000</v>
      </c>
    </row>
    <row r="76" spans="1:35" ht="12.75" customHeight="1" x14ac:dyDescent="0.2">
      <c r="A76" s="21" t="s">
        <v>72</v>
      </c>
      <c r="B76" s="19">
        <v>3250</v>
      </c>
      <c r="C76" s="19"/>
      <c r="D76" s="19">
        <f t="shared" si="19"/>
        <v>3250</v>
      </c>
      <c r="E76" s="142">
        <v>0</v>
      </c>
      <c r="F76" s="19"/>
      <c r="G76" s="19">
        <f t="shared" si="20"/>
        <v>0</v>
      </c>
      <c r="H76" s="13"/>
      <c r="I76" s="21" t="s">
        <v>72</v>
      </c>
      <c r="J76" s="19">
        <v>3250</v>
      </c>
      <c r="K76" s="19"/>
      <c r="L76" s="19">
        <f t="shared" si="23"/>
        <v>3250</v>
      </c>
      <c r="M76" s="19">
        <v>500</v>
      </c>
      <c r="N76" s="19"/>
      <c r="O76" s="19">
        <f t="shared" si="24"/>
        <v>500</v>
      </c>
    </row>
    <row r="77" spans="1:35" ht="12.75" customHeight="1" x14ac:dyDescent="0.2">
      <c r="A77" s="21" t="s">
        <v>73</v>
      </c>
      <c r="B77" s="19">
        <v>8800</v>
      </c>
      <c r="C77" s="19"/>
      <c r="D77" s="19">
        <f t="shared" si="19"/>
        <v>8800</v>
      </c>
      <c r="E77" s="142">
        <v>0</v>
      </c>
      <c r="F77" s="19"/>
      <c r="G77" s="19">
        <f t="shared" si="20"/>
        <v>0</v>
      </c>
      <c r="H77" s="13"/>
      <c r="I77" s="25" t="s">
        <v>73</v>
      </c>
      <c r="J77" s="19">
        <v>9500</v>
      </c>
      <c r="K77" s="19"/>
      <c r="L77" s="19">
        <f t="shared" si="23"/>
        <v>9500</v>
      </c>
      <c r="M77" s="19">
        <v>1000</v>
      </c>
      <c r="N77" s="19"/>
      <c r="O77" s="19">
        <f t="shared" si="24"/>
        <v>1000</v>
      </c>
    </row>
    <row r="78" spans="1:35" ht="12.75" customHeight="1" x14ac:dyDescent="0.2">
      <c r="A78" s="21" t="s">
        <v>360</v>
      </c>
      <c r="B78" s="19">
        <v>1500</v>
      </c>
      <c r="C78" s="19"/>
      <c r="D78" s="19">
        <f>SUM(B78:C78)</f>
        <v>1500</v>
      </c>
      <c r="E78" s="140">
        <v>1500</v>
      </c>
      <c r="F78" s="19"/>
      <c r="G78" s="19">
        <f t="shared" si="20"/>
        <v>1500</v>
      </c>
      <c r="H78" s="13"/>
      <c r="I78" s="21" t="s">
        <v>360</v>
      </c>
      <c r="J78" s="19">
        <v>1500</v>
      </c>
      <c r="K78" s="19"/>
      <c r="L78" s="19">
        <f>SUM(J78:K78)</f>
        <v>1500</v>
      </c>
      <c r="M78" s="140">
        <v>1500</v>
      </c>
      <c r="N78" s="19"/>
      <c r="O78" s="19">
        <f>SUM(M78:N78)</f>
        <v>1500</v>
      </c>
    </row>
    <row r="79" spans="1:35" ht="12.75" customHeight="1" x14ac:dyDescent="0.2">
      <c r="A79" s="15" t="s">
        <v>74</v>
      </c>
      <c r="B79" s="16"/>
      <c r="C79" s="16"/>
      <c r="D79" s="16"/>
      <c r="E79" s="16"/>
      <c r="F79" s="16"/>
      <c r="G79" s="16"/>
      <c r="H79" s="13"/>
      <c r="I79" s="17" t="s">
        <v>74</v>
      </c>
      <c r="J79" s="16"/>
      <c r="K79" s="16"/>
      <c r="L79" s="16"/>
      <c r="M79" s="16"/>
      <c r="N79" s="16"/>
      <c r="O79" s="16"/>
    </row>
    <row r="80" spans="1:35" ht="12.75" customHeight="1" x14ac:dyDescent="0.2">
      <c r="A80" s="21" t="s">
        <v>28</v>
      </c>
      <c r="B80" s="19"/>
      <c r="C80" s="19"/>
      <c r="D80" s="19"/>
      <c r="E80" s="19"/>
      <c r="F80" s="19"/>
      <c r="G80" s="19">
        <f t="shared" ref="G80:G81" si="25">SUM(E80:F80)</f>
        <v>0</v>
      </c>
      <c r="H80" s="13"/>
      <c r="I80" s="25" t="s">
        <v>28</v>
      </c>
      <c r="J80" s="19"/>
      <c r="K80" s="19">
        <v>16150</v>
      </c>
      <c r="L80" s="19">
        <f>SUM(J80:K80)</f>
        <v>16150</v>
      </c>
      <c r="M80" s="19"/>
      <c r="N80" s="19">
        <v>400</v>
      </c>
      <c r="O80" s="19">
        <f>SUM(M80:N80)</f>
        <v>400</v>
      </c>
    </row>
    <row r="81" spans="1:32" ht="12.75" customHeight="1" x14ac:dyDescent="0.2">
      <c r="A81" s="21" t="s">
        <v>75</v>
      </c>
      <c r="B81" s="19"/>
      <c r="C81" s="19">
        <v>3050</v>
      </c>
      <c r="D81" s="19">
        <f>SUM(B81:C81)</f>
        <v>3050</v>
      </c>
      <c r="E81" s="19"/>
      <c r="F81" s="19">
        <v>2700</v>
      </c>
      <c r="G81" s="19">
        <f t="shared" si="25"/>
        <v>2700</v>
      </c>
      <c r="H81" s="13"/>
      <c r="J81" s="29"/>
      <c r="K81" s="29"/>
      <c r="L81" s="29"/>
      <c r="M81" s="19"/>
      <c r="N81" s="19"/>
      <c r="O81" s="19"/>
    </row>
    <row r="82" spans="1:32" ht="12.75" customHeight="1" x14ac:dyDescent="0.2">
      <c r="A82" s="28"/>
      <c r="B82" s="19"/>
      <c r="C82" s="19"/>
      <c r="D82" s="19"/>
      <c r="E82" s="19"/>
      <c r="F82" s="19"/>
      <c r="G82" s="19"/>
      <c r="J82" s="29"/>
      <c r="K82" s="29"/>
      <c r="L82" s="29"/>
      <c r="M82" s="19"/>
      <c r="N82" s="19"/>
      <c r="O82" s="19"/>
    </row>
    <row r="83" spans="1:32" ht="12.75" customHeight="1" x14ac:dyDescent="0.2">
      <c r="A83" s="37" t="s">
        <v>76</v>
      </c>
      <c r="B83" s="16"/>
      <c r="C83" s="16"/>
      <c r="D83" s="16"/>
      <c r="E83" s="16"/>
      <c r="F83" s="16"/>
      <c r="G83" s="16"/>
      <c r="H83" s="13"/>
      <c r="I83" s="37" t="s">
        <v>76</v>
      </c>
      <c r="J83" s="16"/>
      <c r="K83" s="16"/>
      <c r="L83" s="16"/>
      <c r="M83" s="16"/>
      <c r="N83" s="16"/>
      <c r="O83" s="16"/>
    </row>
    <row r="84" spans="1:32" ht="12.75" customHeight="1" x14ac:dyDescent="0.2">
      <c r="A84" s="31" t="s">
        <v>77</v>
      </c>
      <c r="B84" s="19">
        <v>400</v>
      </c>
      <c r="C84" s="19"/>
      <c r="D84" s="19">
        <f>SUM(B84:C84)</f>
        <v>400</v>
      </c>
      <c r="E84" s="19">
        <v>400</v>
      </c>
      <c r="F84" s="19"/>
      <c r="G84" s="19">
        <f>SUM(E84:F84)</f>
        <v>400</v>
      </c>
      <c r="H84" s="38"/>
      <c r="I84" s="31" t="s">
        <v>77</v>
      </c>
      <c r="J84" s="19" t="s">
        <v>78</v>
      </c>
      <c r="K84" s="19"/>
      <c r="L84" s="19" t="s">
        <v>78</v>
      </c>
      <c r="M84" s="19"/>
      <c r="N84" s="19"/>
      <c r="O84" s="19">
        <f>SUM(M84:N84)</f>
        <v>0</v>
      </c>
    </row>
    <row r="85" spans="1:32" ht="12.75" customHeight="1" x14ac:dyDescent="0.2">
      <c r="B85" s="29"/>
      <c r="C85" s="29"/>
      <c r="D85" s="29"/>
      <c r="E85" s="29"/>
      <c r="F85" s="29"/>
      <c r="G85" s="29"/>
      <c r="J85" s="29"/>
      <c r="K85" s="29"/>
      <c r="L85" s="29"/>
      <c r="M85" s="29"/>
      <c r="N85" s="29"/>
      <c r="O85" s="29"/>
    </row>
    <row r="86" spans="1:32" ht="12.75" customHeight="1" x14ac:dyDescent="0.2">
      <c r="A86" s="15" t="s">
        <v>79</v>
      </c>
      <c r="B86" s="16"/>
      <c r="C86" s="16"/>
      <c r="D86" s="16"/>
      <c r="E86" s="16"/>
      <c r="F86" s="16"/>
      <c r="G86" s="16"/>
      <c r="H86" s="13"/>
      <c r="I86" s="17" t="s">
        <v>79</v>
      </c>
      <c r="J86" s="16"/>
      <c r="K86" s="16"/>
      <c r="L86" s="16"/>
      <c r="M86" s="16"/>
      <c r="N86" s="16"/>
      <c r="O86" s="16"/>
    </row>
    <row r="87" spans="1:32" ht="12.75" customHeight="1" x14ac:dyDescent="0.2">
      <c r="A87" s="21" t="s">
        <v>80</v>
      </c>
      <c r="B87" s="19">
        <v>0</v>
      </c>
      <c r="C87" s="19"/>
      <c r="D87" s="19">
        <f>SUM(B87:C87)</f>
        <v>0</v>
      </c>
      <c r="E87" s="19"/>
      <c r="F87" s="19"/>
      <c r="G87" s="19"/>
      <c r="H87" s="13"/>
      <c r="I87" s="25"/>
      <c r="J87" s="19"/>
      <c r="K87" s="19"/>
      <c r="L87" s="19"/>
      <c r="M87" s="19"/>
      <c r="N87" s="19"/>
      <c r="O87" s="19"/>
    </row>
    <row r="88" spans="1:32" ht="12.75" customHeight="1" x14ac:dyDescent="0.2">
      <c r="A88" s="21"/>
      <c r="B88" s="19"/>
      <c r="C88" s="19"/>
      <c r="D88" s="19"/>
      <c r="E88" s="19"/>
      <c r="F88" s="19"/>
      <c r="G88" s="19"/>
      <c r="H88" s="13"/>
      <c r="I88" s="25"/>
      <c r="J88" s="19"/>
      <c r="K88" s="19"/>
      <c r="L88" s="19"/>
      <c r="M88" s="19"/>
      <c r="N88" s="19"/>
      <c r="O88" s="19"/>
    </row>
    <row r="89" spans="1:32" ht="15" customHeight="1" x14ac:dyDescent="0.25">
      <c r="A89" s="11" t="s">
        <v>81</v>
      </c>
      <c r="B89" s="33"/>
      <c r="C89" s="33"/>
      <c r="D89" s="33"/>
      <c r="E89" s="33"/>
      <c r="F89" s="33"/>
      <c r="G89" s="33"/>
      <c r="H89" s="13"/>
      <c r="I89" s="14" t="s">
        <v>81</v>
      </c>
      <c r="J89" s="33"/>
      <c r="K89" s="33"/>
      <c r="L89" s="33"/>
      <c r="M89" s="33"/>
      <c r="N89" s="33"/>
      <c r="O89" s="33"/>
    </row>
    <row r="90" spans="1:32" ht="12.75" customHeight="1" x14ac:dyDescent="0.2">
      <c r="A90" s="15" t="s">
        <v>82</v>
      </c>
      <c r="B90" s="16"/>
      <c r="C90" s="16"/>
      <c r="D90" s="16"/>
      <c r="E90" s="16"/>
      <c r="F90" s="16"/>
      <c r="G90" s="16"/>
      <c r="H90" s="13"/>
      <c r="I90" s="17" t="s">
        <v>82</v>
      </c>
      <c r="J90" s="16"/>
      <c r="K90" s="16"/>
      <c r="L90" s="16"/>
      <c r="M90" s="16"/>
      <c r="N90" s="16"/>
      <c r="O90" s="16"/>
    </row>
    <row r="91" spans="1:32" ht="12.75" customHeight="1" x14ac:dyDescent="0.2">
      <c r="A91" s="21" t="s">
        <v>83</v>
      </c>
      <c r="B91" s="19">
        <v>1906.2</v>
      </c>
      <c r="C91" s="19"/>
      <c r="D91" s="19">
        <f t="shared" ref="D91:D97" si="26">SUM(B91:C91)</f>
        <v>1906.2</v>
      </c>
      <c r="E91" s="19">
        <f>SUM('Dati analitici'!G136)</f>
        <v>1694.3999999999999</v>
      </c>
      <c r="F91" s="19"/>
      <c r="G91" s="19">
        <f t="shared" ref="G91:G97" si="27">SUM(E91:F91)</f>
        <v>1694.3999999999999</v>
      </c>
      <c r="H91" s="13"/>
      <c r="I91" s="25" t="s">
        <v>39</v>
      </c>
      <c r="J91" s="19">
        <v>5368</v>
      </c>
      <c r="K91" s="19"/>
      <c r="L91" s="19">
        <f>SUM(J91:K91)</f>
        <v>5368</v>
      </c>
      <c r="M91" s="19">
        <f>30*120</f>
        <v>3600</v>
      </c>
      <c r="N91" s="19"/>
      <c r="O91" s="19">
        <f t="shared" ref="O91:O95" si="28">SUM(M91:N91)</f>
        <v>3600</v>
      </c>
    </row>
    <row r="92" spans="1:32" ht="12.75" customHeight="1" x14ac:dyDescent="0.2">
      <c r="A92" s="21" t="s">
        <v>84</v>
      </c>
      <c r="B92" s="19">
        <v>2677.5</v>
      </c>
      <c r="C92" s="19"/>
      <c r="D92" s="19">
        <f t="shared" si="26"/>
        <v>2677.5</v>
      </c>
      <c r="E92" s="19">
        <f>SUM('Dati analitici'!G137:G138)</f>
        <v>2736</v>
      </c>
      <c r="F92" s="19"/>
      <c r="G92" s="19">
        <f t="shared" si="27"/>
        <v>2736</v>
      </c>
      <c r="H92" s="13"/>
      <c r="I92" s="25" t="s">
        <v>55</v>
      </c>
      <c r="J92" s="19"/>
      <c r="K92" s="19"/>
      <c r="L92" s="19"/>
      <c r="M92" s="19"/>
      <c r="N92" s="19"/>
      <c r="O92" s="19">
        <f t="shared" si="28"/>
        <v>0</v>
      </c>
    </row>
    <row r="93" spans="1:32" ht="12.75" customHeight="1" x14ac:dyDescent="0.2">
      <c r="A93" s="21" t="s">
        <v>31</v>
      </c>
      <c r="B93" s="19">
        <v>2488.8000000000002</v>
      </c>
      <c r="C93" s="19"/>
      <c r="D93" s="19">
        <f t="shared" si="26"/>
        <v>2488.8000000000002</v>
      </c>
      <c r="E93" s="19">
        <f>SUM('Dati analitici'!G139)</f>
        <v>2488.8000000000002</v>
      </c>
      <c r="F93" s="19"/>
      <c r="G93" s="19">
        <f t="shared" si="27"/>
        <v>2488.8000000000002</v>
      </c>
      <c r="H93" s="13"/>
      <c r="I93" s="25" t="s">
        <v>85</v>
      </c>
      <c r="J93" s="19">
        <v>600</v>
      </c>
      <c r="K93" s="19"/>
      <c r="L93" s="19">
        <f t="shared" ref="L93:L94" si="29">SUM(J93:K93)</f>
        <v>600</v>
      </c>
      <c r="M93" s="19">
        <v>600</v>
      </c>
      <c r="N93" s="19"/>
      <c r="O93" s="19">
        <f t="shared" si="28"/>
        <v>600</v>
      </c>
    </row>
    <row r="94" spans="1:32" ht="12.75" customHeight="1" x14ac:dyDescent="0.2">
      <c r="A94" s="21" t="s">
        <v>57</v>
      </c>
      <c r="B94" s="19">
        <v>200</v>
      </c>
      <c r="C94" s="19"/>
      <c r="D94" s="19">
        <f t="shared" si="26"/>
        <v>200</v>
      </c>
      <c r="E94" s="19">
        <f>SUM('Dati analitici'!G140:G141)</f>
        <v>515</v>
      </c>
      <c r="F94" s="19"/>
      <c r="G94" s="19">
        <f t="shared" si="27"/>
        <v>515</v>
      </c>
      <c r="H94" s="13"/>
      <c r="I94" s="25" t="s">
        <v>83</v>
      </c>
      <c r="J94" s="19">
        <f>83*30</f>
        <v>2490</v>
      </c>
      <c r="K94" s="19"/>
      <c r="L94" s="19">
        <f t="shared" si="29"/>
        <v>2490</v>
      </c>
      <c r="M94" s="19">
        <f>30*120</f>
        <v>3600</v>
      </c>
      <c r="N94" s="19"/>
      <c r="O94" s="19">
        <f t="shared" si="28"/>
        <v>3600</v>
      </c>
    </row>
    <row r="95" spans="1:32" ht="12.75" customHeight="1" x14ac:dyDescent="0.2">
      <c r="A95" s="21" t="s">
        <v>56</v>
      </c>
      <c r="B95" s="19">
        <v>300</v>
      </c>
      <c r="C95" s="19"/>
      <c r="D95" s="19">
        <f t="shared" si="26"/>
        <v>300</v>
      </c>
      <c r="E95" s="19">
        <v>300</v>
      </c>
      <c r="F95" s="19"/>
      <c r="G95" s="19">
        <f t="shared" si="27"/>
        <v>300</v>
      </c>
      <c r="H95" s="13"/>
      <c r="I95" s="25" t="s">
        <v>28</v>
      </c>
      <c r="J95" s="19"/>
      <c r="K95" s="19"/>
      <c r="L95" s="19"/>
      <c r="M95" s="19"/>
      <c r="N95" s="19"/>
      <c r="O95" s="19">
        <f t="shared" si="28"/>
        <v>0</v>
      </c>
    </row>
    <row r="96" spans="1:32" ht="12.75" customHeight="1" x14ac:dyDescent="0.2">
      <c r="A96" s="21" t="s">
        <v>86</v>
      </c>
      <c r="B96" s="19">
        <v>190</v>
      </c>
      <c r="C96" s="39"/>
      <c r="D96" s="19">
        <f t="shared" si="26"/>
        <v>190</v>
      </c>
      <c r="E96" s="19">
        <v>190</v>
      </c>
      <c r="F96" s="39"/>
      <c r="G96" s="19">
        <f t="shared" si="27"/>
        <v>190</v>
      </c>
      <c r="H96" s="23"/>
      <c r="I96" s="25"/>
      <c r="J96" s="19"/>
      <c r="K96" s="19"/>
      <c r="L96" s="19"/>
      <c r="M96" s="19"/>
      <c r="N96" s="39"/>
      <c r="O96" s="19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</row>
    <row r="97" spans="1:15" ht="12.75" customHeight="1" x14ac:dyDescent="0.2">
      <c r="A97" s="21" t="s">
        <v>87</v>
      </c>
      <c r="B97" s="19">
        <v>2358</v>
      </c>
      <c r="C97" s="19"/>
      <c r="D97" s="19">
        <f t="shared" si="26"/>
        <v>2358</v>
      </c>
      <c r="E97" s="19">
        <f>SUM('Dati analitici'!D149)</f>
        <v>8098</v>
      </c>
      <c r="F97" s="19"/>
      <c r="G97" s="19">
        <f t="shared" si="27"/>
        <v>8098</v>
      </c>
      <c r="H97" s="13"/>
      <c r="J97" s="29"/>
      <c r="K97" s="29"/>
      <c r="L97" s="29"/>
      <c r="M97" s="19"/>
      <c r="N97" s="19"/>
      <c r="O97" s="19"/>
    </row>
    <row r="98" spans="1:15" ht="12.75" customHeight="1" x14ac:dyDescent="0.2">
      <c r="A98" s="28"/>
      <c r="B98" s="19"/>
      <c r="C98" s="19"/>
      <c r="D98" s="19" t="s">
        <v>78</v>
      </c>
      <c r="E98" s="19"/>
      <c r="F98" s="19"/>
      <c r="G98" s="19" t="s">
        <v>78</v>
      </c>
      <c r="H98" s="23"/>
      <c r="I98" s="25"/>
      <c r="J98" s="19"/>
      <c r="K98" s="19"/>
      <c r="L98" s="19"/>
      <c r="M98" s="19"/>
      <c r="N98" s="19"/>
      <c r="O98" s="19"/>
    </row>
    <row r="99" spans="1:15" ht="12.75" customHeight="1" x14ac:dyDescent="0.2">
      <c r="A99" s="15" t="s">
        <v>88</v>
      </c>
      <c r="B99" s="16"/>
      <c r="C99" s="16"/>
      <c r="D99" s="16"/>
      <c r="E99" s="16"/>
      <c r="F99" s="16"/>
      <c r="G99" s="16"/>
      <c r="H99" s="23"/>
      <c r="I99" s="17" t="s">
        <v>88</v>
      </c>
      <c r="J99" s="16"/>
      <c r="K99" s="16"/>
      <c r="L99" s="16"/>
      <c r="M99" s="16"/>
      <c r="N99" s="16"/>
      <c r="O99" s="16"/>
    </row>
    <row r="100" spans="1:15" ht="12.75" customHeight="1" x14ac:dyDescent="0.2">
      <c r="A100" s="21" t="s">
        <v>89</v>
      </c>
      <c r="B100" s="19"/>
      <c r="C100" s="19">
        <v>1400</v>
      </c>
      <c r="D100" s="19">
        <f>SUM(B100:C100)</f>
        <v>1400</v>
      </c>
      <c r="E100" s="19"/>
      <c r="F100" s="19">
        <v>2400</v>
      </c>
      <c r="G100" s="19">
        <f>SUM(E100:F100)</f>
        <v>2400</v>
      </c>
      <c r="H100" s="13"/>
      <c r="I100" s="25" t="s">
        <v>55</v>
      </c>
      <c r="J100" s="19"/>
      <c r="K100" s="19"/>
      <c r="L100" s="19"/>
      <c r="M100" s="19"/>
      <c r="N100" s="19"/>
      <c r="O100" s="19">
        <f>SUM(M100:N100)</f>
        <v>0</v>
      </c>
    </row>
    <row r="101" spans="1:15" ht="12.75" customHeight="1" x14ac:dyDescent="0.2">
      <c r="A101" s="21"/>
      <c r="B101" s="19"/>
      <c r="C101" s="19"/>
      <c r="D101" s="19"/>
      <c r="E101" s="19"/>
      <c r="F101" s="19"/>
      <c r="G101" s="19"/>
      <c r="H101" s="13"/>
      <c r="I101" s="25"/>
      <c r="J101" s="19"/>
      <c r="K101" s="19"/>
      <c r="L101" s="19"/>
      <c r="M101" s="19"/>
      <c r="N101" s="19"/>
      <c r="O101" s="19"/>
    </row>
    <row r="102" spans="1:15" ht="12.75" customHeight="1" x14ac:dyDescent="0.2">
      <c r="A102" s="15" t="s">
        <v>90</v>
      </c>
      <c r="B102" s="16"/>
      <c r="C102" s="16"/>
      <c r="D102" s="16"/>
      <c r="E102" s="16"/>
      <c r="F102" s="16"/>
      <c r="G102" s="16"/>
      <c r="H102" s="13"/>
      <c r="I102" s="17" t="s">
        <v>90</v>
      </c>
      <c r="J102" s="16"/>
      <c r="K102" s="16"/>
      <c r="L102" s="16"/>
      <c r="M102" s="16"/>
      <c r="N102" s="16"/>
      <c r="O102" s="16"/>
    </row>
    <row r="103" spans="1:15" ht="12.75" customHeight="1" x14ac:dyDescent="0.2">
      <c r="A103" s="21" t="s">
        <v>91</v>
      </c>
      <c r="B103" s="19">
        <v>9618</v>
      </c>
      <c r="C103" s="19">
        <v>5000</v>
      </c>
      <c r="D103" s="19">
        <f t="shared" ref="D103:D105" si="30">SUM(B103:C103)</f>
        <v>14618</v>
      </c>
      <c r="E103" s="19">
        <f>SUM('Dati analitici'!E162)</f>
        <v>7130</v>
      </c>
      <c r="F103" s="19">
        <v>2200</v>
      </c>
      <c r="G103" s="19">
        <f t="shared" ref="G103:G105" si="31">SUM(E103:F103)</f>
        <v>9330</v>
      </c>
      <c r="H103" s="13"/>
      <c r="I103" s="25" t="s">
        <v>92</v>
      </c>
      <c r="J103" s="19">
        <v>23000</v>
      </c>
      <c r="K103" s="19">
        <v>9722.5</v>
      </c>
      <c r="L103" s="19">
        <f t="shared" ref="L103:L104" si="32">SUM(J103:K103)</f>
        <v>32722.5</v>
      </c>
      <c r="M103" s="19">
        <v>23000</v>
      </c>
      <c r="N103" s="19">
        <v>5815</v>
      </c>
      <c r="O103" s="19">
        <f t="shared" ref="O103:O108" si="33">SUM(M103:N103)</f>
        <v>28815</v>
      </c>
    </row>
    <row r="104" spans="1:15" ht="12.75" customHeight="1" x14ac:dyDescent="0.2">
      <c r="A104" s="21" t="s">
        <v>93</v>
      </c>
      <c r="B104" s="19">
        <v>1520</v>
      </c>
      <c r="C104" s="19">
        <v>500</v>
      </c>
      <c r="D104" s="19">
        <f t="shared" si="30"/>
        <v>2020</v>
      </c>
      <c r="E104" s="19">
        <f>SUM('Dati analitici'!E167)</f>
        <v>1276</v>
      </c>
      <c r="F104" s="19">
        <v>700</v>
      </c>
      <c r="G104" s="19">
        <f t="shared" si="31"/>
        <v>1976</v>
      </c>
      <c r="H104" s="13"/>
      <c r="I104" s="25" t="s">
        <v>94</v>
      </c>
      <c r="J104" s="19">
        <f>19*30</f>
        <v>570</v>
      </c>
      <c r="K104" s="19"/>
      <c r="L104" s="19">
        <f t="shared" si="32"/>
        <v>570</v>
      </c>
      <c r="M104" s="19">
        <f>30*48</f>
        <v>1440</v>
      </c>
      <c r="N104" s="19"/>
      <c r="O104" s="19">
        <f t="shared" si="33"/>
        <v>1440</v>
      </c>
    </row>
    <row r="105" spans="1:15" ht="12.75" customHeight="1" x14ac:dyDescent="0.2">
      <c r="A105" s="21" t="s">
        <v>95</v>
      </c>
      <c r="B105" s="19">
        <v>480</v>
      </c>
      <c r="C105" s="19"/>
      <c r="D105" s="19">
        <f t="shared" si="30"/>
        <v>480</v>
      </c>
      <c r="E105" s="19">
        <f>SUM('Dati analitici'!E168)</f>
        <v>480</v>
      </c>
      <c r="F105" s="19"/>
      <c r="G105" s="19">
        <f t="shared" si="31"/>
        <v>480</v>
      </c>
      <c r="H105" s="13"/>
      <c r="I105" s="25" t="s">
        <v>96</v>
      </c>
      <c r="J105" s="32"/>
      <c r="K105" s="32"/>
      <c r="L105" s="32"/>
      <c r="M105" s="150">
        <v>3000</v>
      </c>
      <c r="N105" s="32"/>
      <c r="O105" s="19">
        <f t="shared" si="33"/>
        <v>3000</v>
      </c>
    </row>
    <row r="106" spans="1:15" ht="12.75" customHeight="1" x14ac:dyDescent="0.2">
      <c r="A106" s="21"/>
      <c r="B106" s="19"/>
      <c r="C106" s="19"/>
      <c r="D106" s="19"/>
      <c r="E106" s="19"/>
      <c r="F106" s="19"/>
      <c r="G106" s="19"/>
      <c r="H106" s="13"/>
      <c r="I106" s="25" t="s">
        <v>97</v>
      </c>
      <c r="J106" s="19">
        <v>1300</v>
      </c>
      <c r="K106" s="19"/>
      <c r="L106" s="19">
        <f t="shared" ref="L106:L108" si="34">SUM(J106:K106)</f>
        <v>1300</v>
      </c>
      <c r="M106" s="19">
        <v>1800</v>
      </c>
      <c r="N106" s="19"/>
      <c r="O106" s="19">
        <f t="shared" si="33"/>
        <v>1800</v>
      </c>
    </row>
    <row r="107" spans="1:15" ht="12.75" customHeight="1" x14ac:dyDescent="0.2">
      <c r="A107" s="21" t="s">
        <v>40</v>
      </c>
      <c r="B107" s="19">
        <v>400</v>
      </c>
      <c r="C107" s="19">
        <v>4455</v>
      </c>
      <c r="D107" s="19">
        <f t="shared" ref="D107:D108" si="35">SUM(B107:C107)</f>
        <v>4855</v>
      </c>
      <c r="E107" s="19">
        <v>1500</v>
      </c>
      <c r="F107" s="19">
        <v>4595</v>
      </c>
      <c r="G107" s="19">
        <f t="shared" ref="G107:G108" si="36">SUM(E107:F107)</f>
        <v>6095</v>
      </c>
      <c r="H107" s="13"/>
      <c r="I107" s="25" t="s">
        <v>98</v>
      </c>
      <c r="J107" s="19">
        <v>600</v>
      </c>
      <c r="K107" s="19">
        <v>330</v>
      </c>
      <c r="L107" s="19">
        <f t="shared" si="34"/>
        <v>930</v>
      </c>
      <c r="M107" s="19">
        <v>2000</v>
      </c>
      <c r="N107" s="19">
        <v>402.5</v>
      </c>
      <c r="O107" s="19">
        <f t="shared" si="33"/>
        <v>2402.5</v>
      </c>
    </row>
    <row r="108" spans="1:15" ht="12.75" customHeight="1" x14ac:dyDescent="0.2">
      <c r="A108" s="21" t="s">
        <v>99</v>
      </c>
      <c r="B108" s="19">
        <v>900</v>
      </c>
      <c r="C108" s="19"/>
      <c r="D108" s="19">
        <f t="shared" si="35"/>
        <v>900</v>
      </c>
      <c r="E108" s="19">
        <v>1500</v>
      </c>
      <c r="F108" s="19"/>
      <c r="G108" s="19">
        <f t="shared" si="36"/>
        <v>1500</v>
      </c>
      <c r="H108" s="13"/>
      <c r="I108" s="25" t="s">
        <v>100</v>
      </c>
      <c r="J108" s="19">
        <v>35</v>
      </c>
      <c r="K108" s="19"/>
      <c r="L108" s="19">
        <f t="shared" si="34"/>
        <v>35</v>
      </c>
      <c r="M108" s="19">
        <v>35</v>
      </c>
      <c r="N108" s="19"/>
      <c r="O108" s="19">
        <f t="shared" si="33"/>
        <v>35</v>
      </c>
    </row>
    <row r="109" spans="1:15" ht="12.75" customHeight="1" x14ac:dyDescent="0.2">
      <c r="A109" s="21"/>
      <c r="B109" s="19"/>
      <c r="C109" s="19"/>
      <c r="D109" s="19"/>
      <c r="E109" s="19"/>
      <c r="F109" s="19"/>
      <c r="G109" s="19"/>
      <c r="H109" s="13"/>
      <c r="J109" s="32"/>
      <c r="K109" s="32"/>
      <c r="L109" s="32"/>
      <c r="M109" s="32"/>
      <c r="N109" s="32"/>
      <c r="O109" s="32"/>
    </row>
    <row r="110" spans="1:15" ht="12" customHeight="1" x14ac:dyDescent="0.2">
      <c r="A110" s="21" t="s">
        <v>101</v>
      </c>
      <c r="B110" s="19">
        <v>4800</v>
      </c>
      <c r="C110" s="19"/>
      <c r="D110" s="19">
        <f t="shared" ref="D110:D113" si="37">SUM(B110:C110)</f>
        <v>4800</v>
      </c>
      <c r="E110" s="36">
        <v>7000</v>
      </c>
      <c r="F110" s="19"/>
      <c r="G110" s="19">
        <f t="shared" ref="G110:G113" si="38">SUM(E110:F110)</f>
        <v>7000</v>
      </c>
      <c r="H110" s="13"/>
      <c r="I110" s="25" t="s">
        <v>102</v>
      </c>
      <c r="J110" s="19">
        <v>24000</v>
      </c>
      <c r="K110" s="19">
        <v>3098</v>
      </c>
      <c r="L110" s="19">
        <f t="shared" ref="L110:L111" si="39">SUM(J110:K110)</f>
        <v>27098</v>
      </c>
      <c r="M110" s="19">
        <v>45000</v>
      </c>
      <c r="N110" s="19">
        <v>3668</v>
      </c>
      <c r="O110" s="19">
        <f t="shared" ref="O110:O111" si="40">SUM(M110:N110)</f>
        <v>48668</v>
      </c>
    </row>
    <row r="111" spans="1:15" ht="12.75" customHeight="1" x14ac:dyDescent="0.2">
      <c r="A111" s="21" t="s">
        <v>103</v>
      </c>
      <c r="B111" s="19">
        <v>900</v>
      </c>
      <c r="C111" s="19"/>
      <c r="D111" s="19">
        <f t="shared" si="37"/>
        <v>900</v>
      </c>
      <c r="E111" s="19">
        <v>900</v>
      </c>
      <c r="F111" s="19"/>
      <c r="G111" s="19">
        <f t="shared" si="38"/>
        <v>900</v>
      </c>
      <c r="H111" s="13"/>
      <c r="I111" s="25" t="s">
        <v>104</v>
      </c>
      <c r="J111" s="19">
        <v>1100</v>
      </c>
      <c r="K111" s="19"/>
      <c r="L111" s="19">
        <f t="shared" si="39"/>
        <v>1100</v>
      </c>
      <c r="M111" s="19">
        <v>1100</v>
      </c>
      <c r="N111" s="19"/>
      <c r="O111" s="19">
        <f t="shared" si="40"/>
        <v>1100</v>
      </c>
    </row>
    <row r="112" spans="1:15" ht="12.75" customHeight="1" x14ac:dyDescent="0.2">
      <c r="A112" s="21" t="s">
        <v>105</v>
      </c>
      <c r="C112" s="19">
        <v>1460</v>
      </c>
      <c r="D112" s="19">
        <f t="shared" si="37"/>
        <v>1460</v>
      </c>
      <c r="E112" s="19">
        <f>1500+1200</f>
        <v>2700</v>
      </c>
      <c r="F112" s="19"/>
      <c r="G112" s="19">
        <f t="shared" si="38"/>
        <v>2700</v>
      </c>
      <c r="H112" s="13"/>
      <c r="J112" s="32"/>
      <c r="K112" s="32"/>
      <c r="L112" s="32"/>
      <c r="M112" s="32"/>
      <c r="N112" s="32"/>
      <c r="O112" s="32"/>
    </row>
    <row r="113" spans="1:17" ht="12.75" customHeight="1" x14ac:dyDescent="0.2">
      <c r="A113" s="21" t="s">
        <v>106</v>
      </c>
      <c r="B113" s="19">
        <v>150</v>
      </c>
      <c r="C113" s="19"/>
      <c r="D113" s="19">
        <f t="shared" si="37"/>
        <v>150</v>
      </c>
      <c r="E113" s="19">
        <v>150</v>
      </c>
      <c r="F113" s="19">
        <v>3394</v>
      </c>
      <c r="G113" s="19">
        <f t="shared" si="38"/>
        <v>3544</v>
      </c>
      <c r="H113" s="13"/>
      <c r="I113" s="25"/>
      <c r="J113" s="19"/>
      <c r="K113" s="19"/>
      <c r="L113" s="19"/>
      <c r="M113" s="19"/>
      <c r="N113" s="19"/>
      <c r="O113" s="19"/>
    </row>
    <row r="114" spans="1:17" ht="12.75" customHeight="1" x14ac:dyDescent="0.2">
      <c r="A114" s="21"/>
      <c r="B114" s="19"/>
      <c r="C114" s="19"/>
      <c r="D114" s="19"/>
      <c r="E114" s="19"/>
      <c r="F114" s="19"/>
      <c r="G114" s="19"/>
      <c r="H114" s="13"/>
      <c r="I114" s="25" t="s">
        <v>28</v>
      </c>
      <c r="J114" s="19">
        <v>2000</v>
      </c>
      <c r="K114" s="19"/>
      <c r="L114" s="19">
        <f>SUM(J114:K114)</f>
        <v>2000</v>
      </c>
      <c r="M114" s="19">
        <f>3500+2000</f>
        <v>5500</v>
      </c>
      <c r="N114" s="19"/>
      <c r="O114" s="19">
        <f>SUM(M114:N114)</f>
        <v>5500</v>
      </c>
    </row>
    <row r="115" spans="1:17" ht="12.75" customHeight="1" x14ac:dyDescent="0.2">
      <c r="A115" s="21" t="s">
        <v>107</v>
      </c>
      <c r="B115" s="19"/>
      <c r="C115" s="19"/>
      <c r="D115" s="19"/>
      <c r="E115" s="19"/>
      <c r="F115" s="19"/>
      <c r="G115" s="19"/>
      <c r="H115" s="13"/>
      <c r="I115" s="3"/>
      <c r="J115" s="19"/>
      <c r="K115" s="19"/>
      <c r="L115" s="19"/>
      <c r="M115" s="19"/>
      <c r="N115" s="19"/>
      <c r="O115" s="19"/>
    </row>
    <row r="116" spans="1:17" ht="12.75" customHeight="1" x14ac:dyDescent="0.2">
      <c r="A116" s="21" t="s">
        <v>108</v>
      </c>
      <c r="B116" s="19">
        <v>6000</v>
      </c>
      <c r="C116" s="19"/>
      <c r="D116" s="19">
        <f t="shared" ref="D116:D118" si="41">SUM(B116:C116)</f>
        <v>6000</v>
      </c>
      <c r="E116" s="19">
        <v>6000</v>
      </c>
      <c r="F116" s="19"/>
      <c r="G116" s="19">
        <f t="shared" ref="G116:G118" si="42">SUM(E116:F116)</f>
        <v>6000</v>
      </c>
      <c r="H116" s="13"/>
      <c r="I116" s="3"/>
      <c r="J116" s="32"/>
      <c r="K116" s="32"/>
      <c r="L116" s="32"/>
      <c r="M116" s="19"/>
      <c r="N116" s="19"/>
      <c r="O116" s="19"/>
    </row>
    <row r="117" spans="1:17" ht="12.75" customHeight="1" x14ac:dyDescent="0.2">
      <c r="A117" s="21" t="s">
        <v>109</v>
      </c>
      <c r="B117" s="19">
        <v>600</v>
      </c>
      <c r="C117" s="19"/>
      <c r="D117" s="19">
        <f t="shared" si="41"/>
        <v>600</v>
      </c>
      <c r="E117" s="19">
        <v>600</v>
      </c>
      <c r="F117" s="19"/>
      <c r="G117" s="19">
        <f t="shared" si="42"/>
        <v>600</v>
      </c>
      <c r="H117" s="13"/>
      <c r="I117" s="25"/>
      <c r="J117" s="19"/>
      <c r="K117" s="19"/>
      <c r="L117" s="19"/>
      <c r="M117" s="19"/>
      <c r="N117" s="19"/>
      <c r="O117" s="19"/>
      <c r="P117" s="23"/>
      <c r="Q117" s="23"/>
    </row>
    <row r="118" spans="1:17" ht="12.75" customHeight="1" x14ac:dyDescent="0.2">
      <c r="A118" s="21" t="s">
        <v>110</v>
      </c>
      <c r="B118" s="19">
        <v>5531.38</v>
      </c>
      <c r="C118" s="19"/>
      <c r="D118" s="19">
        <f t="shared" si="41"/>
        <v>5531.38</v>
      </c>
      <c r="E118" s="19">
        <v>5159.4799999999996</v>
      </c>
      <c r="F118" s="19"/>
      <c r="G118" s="19">
        <f t="shared" si="42"/>
        <v>5159.4799999999996</v>
      </c>
      <c r="H118" s="13"/>
      <c r="I118" s="25" t="s">
        <v>111</v>
      </c>
      <c r="J118" s="19">
        <f>20529+265+5000</f>
        <v>25794</v>
      </c>
      <c r="K118" s="19"/>
      <c r="L118" s="19">
        <f>SUM(J118:K118)</f>
        <v>25794</v>
      </c>
      <c r="M118" s="19">
        <v>26000</v>
      </c>
      <c r="N118" s="19"/>
      <c r="O118" s="19">
        <f>SUM(M118:N118)</f>
        <v>26000</v>
      </c>
    </row>
    <row r="119" spans="1:17" ht="12.75" customHeight="1" x14ac:dyDescent="0.2">
      <c r="A119" s="21"/>
      <c r="B119" s="19"/>
      <c r="C119" s="19"/>
      <c r="D119" s="19"/>
      <c r="E119" s="19"/>
      <c r="F119" s="19"/>
      <c r="G119" s="19"/>
      <c r="H119" s="13"/>
      <c r="I119" s="23"/>
      <c r="J119" s="19"/>
      <c r="K119" s="19"/>
      <c r="L119" s="19"/>
      <c r="M119" s="19"/>
      <c r="N119" s="19"/>
      <c r="O119" s="19"/>
    </row>
    <row r="120" spans="1:17" ht="15" customHeight="1" x14ac:dyDescent="0.25">
      <c r="A120" s="11" t="s">
        <v>112</v>
      </c>
      <c r="B120" s="33"/>
      <c r="C120" s="33"/>
      <c r="D120" s="33"/>
      <c r="E120" s="33"/>
      <c r="F120" s="33"/>
      <c r="G120" s="33"/>
      <c r="H120" s="13"/>
      <c r="I120" s="14" t="s">
        <v>112</v>
      </c>
      <c r="J120" s="33"/>
      <c r="K120" s="33"/>
      <c r="L120" s="33"/>
      <c r="M120" s="33"/>
      <c r="N120" s="33"/>
      <c r="O120" s="33"/>
    </row>
    <row r="121" spans="1:17" ht="12.75" customHeight="1" x14ac:dyDescent="0.2">
      <c r="A121" s="15" t="s">
        <v>113</v>
      </c>
      <c r="B121" s="40"/>
      <c r="C121" s="16"/>
      <c r="D121" s="16"/>
      <c r="E121" s="40"/>
      <c r="F121" s="16"/>
      <c r="G121" s="16"/>
      <c r="H121" s="13"/>
      <c r="I121" s="17" t="s">
        <v>113</v>
      </c>
      <c r="J121" s="40"/>
      <c r="K121" s="16"/>
      <c r="L121" s="16"/>
      <c r="M121" s="40"/>
      <c r="N121" s="16"/>
      <c r="O121" s="16"/>
    </row>
    <row r="122" spans="1:17" ht="12.75" customHeight="1" x14ac:dyDescent="0.2">
      <c r="A122" s="41" t="s">
        <v>114</v>
      </c>
      <c r="B122" s="19">
        <v>2500</v>
      </c>
      <c r="C122" s="19"/>
      <c r="D122" s="19">
        <f t="shared" ref="D122:D124" si="43">SUM(B122:C122)</f>
        <v>2500</v>
      </c>
      <c r="E122" s="140">
        <v>2500</v>
      </c>
      <c r="F122" s="19"/>
      <c r="G122" s="19">
        <f t="shared" ref="G122:G124" si="44">SUM(E122:F122)</f>
        <v>2500</v>
      </c>
      <c r="H122" s="13"/>
      <c r="I122" s="42" t="s">
        <v>28</v>
      </c>
      <c r="J122" s="19">
        <v>1500</v>
      </c>
      <c r="K122" s="19"/>
      <c r="L122" s="19">
        <f t="shared" ref="L122:L125" si="45">SUM(J122:K122)</f>
        <v>1500</v>
      </c>
      <c r="M122" s="140">
        <v>1500</v>
      </c>
      <c r="N122" s="19"/>
      <c r="O122" s="19">
        <f t="shared" ref="O122:O125" si="46">SUM(M122:N122)</f>
        <v>1500</v>
      </c>
    </row>
    <row r="123" spans="1:17" ht="12.75" customHeight="1" x14ac:dyDescent="0.2">
      <c r="A123" s="41" t="s">
        <v>56</v>
      </c>
      <c r="B123" s="19">
        <v>5000</v>
      </c>
      <c r="C123" s="19"/>
      <c r="D123" s="19">
        <f t="shared" si="43"/>
        <v>5000</v>
      </c>
      <c r="E123" s="140">
        <v>5000</v>
      </c>
      <c r="F123" s="19"/>
      <c r="G123" s="19">
        <f t="shared" si="44"/>
        <v>5000</v>
      </c>
      <c r="H123" s="13"/>
      <c r="I123" s="42" t="s">
        <v>115</v>
      </c>
      <c r="J123" s="19">
        <v>2200</v>
      </c>
      <c r="K123" s="19"/>
      <c r="L123" s="19">
        <f t="shared" si="45"/>
        <v>2200</v>
      </c>
      <c r="M123" s="140">
        <v>2200</v>
      </c>
      <c r="N123" s="19"/>
      <c r="O123" s="19">
        <f t="shared" si="46"/>
        <v>2200</v>
      </c>
    </row>
    <row r="124" spans="1:17" ht="12.75" customHeight="1" x14ac:dyDescent="0.2">
      <c r="A124" s="31" t="s">
        <v>116</v>
      </c>
      <c r="B124" s="19">
        <v>3700</v>
      </c>
      <c r="C124" s="19"/>
      <c r="D124" s="19">
        <f t="shared" si="43"/>
        <v>3700</v>
      </c>
      <c r="E124" s="140">
        <v>3700</v>
      </c>
      <c r="F124" s="19"/>
      <c r="G124" s="19">
        <f t="shared" si="44"/>
        <v>3700</v>
      </c>
      <c r="H124" s="13"/>
      <c r="I124" s="42" t="s">
        <v>57</v>
      </c>
      <c r="J124" s="19">
        <v>6000</v>
      </c>
      <c r="K124" s="19"/>
      <c r="L124" s="19">
        <f t="shared" si="45"/>
        <v>6000</v>
      </c>
      <c r="M124" s="140">
        <v>6000</v>
      </c>
      <c r="N124" s="19"/>
      <c r="O124" s="19">
        <f t="shared" si="46"/>
        <v>6000</v>
      </c>
    </row>
    <row r="125" spans="1:17" ht="12.75" customHeight="1" x14ac:dyDescent="0.2">
      <c r="A125" s="31"/>
      <c r="B125" s="19"/>
      <c r="C125" s="19"/>
      <c r="D125" s="19"/>
      <c r="E125" s="19"/>
      <c r="F125" s="19"/>
      <c r="G125" s="19"/>
      <c r="H125" s="13"/>
      <c r="I125" s="42" t="s">
        <v>117</v>
      </c>
      <c r="J125" s="19">
        <v>8450</v>
      </c>
      <c r="K125" s="19"/>
      <c r="L125" s="19">
        <f t="shared" si="45"/>
        <v>8450</v>
      </c>
      <c r="M125" s="140">
        <v>7000</v>
      </c>
      <c r="N125" s="19"/>
      <c r="O125" s="19">
        <f t="shared" si="46"/>
        <v>7000</v>
      </c>
    </row>
    <row r="126" spans="1:17" ht="12.75" customHeight="1" x14ac:dyDescent="0.2">
      <c r="A126" s="31"/>
      <c r="B126" s="19"/>
      <c r="C126" s="19"/>
      <c r="D126" s="19"/>
      <c r="E126" s="19"/>
      <c r="F126" s="19"/>
      <c r="G126" s="19"/>
      <c r="H126" s="13"/>
      <c r="I126" s="42"/>
      <c r="J126" s="19"/>
      <c r="K126" s="19"/>
      <c r="L126" s="19"/>
      <c r="M126" s="19"/>
      <c r="N126" s="19"/>
      <c r="O126" s="19"/>
    </row>
    <row r="127" spans="1:17" ht="12.75" customHeight="1" x14ac:dyDescent="0.2">
      <c r="A127" s="15" t="s">
        <v>118</v>
      </c>
      <c r="B127" s="16"/>
      <c r="C127" s="16"/>
      <c r="D127" s="16"/>
      <c r="E127" s="16"/>
      <c r="F127" s="16"/>
      <c r="G127" s="16"/>
      <c r="H127" s="13"/>
      <c r="I127" s="17" t="s">
        <v>119</v>
      </c>
      <c r="J127" s="16"/>
      <c r="K127" s="16"/>
      <c r="L127" s="16"/>
      <c r="M127" s="16"/>
      <c r="N127" s="16"/>
      <c r="O127" s="16"/>
    </row>
    <row r="128" spans="1:17" ht="12.75" customHeight="1" x14ac:dyDescent="0.2">
      <c r="A128" s="21" t="s">
        <v>120</v>
      </c>
      <c r="B128" s="19">
        <v>0</v>
      </c>
      <c r="C128" s="19">
        <v>19884.939999999999</v>
      </c>
      <c r="D128" s="19">
        <f>SUM(B128:C128)</f>
        <v>19884.939999999999</v>
      </c>
      <c r="E128" s="19">
        <v>4500</v>
      </c>
      <c r="F128" s="19">
        <f>4000+1300+3500+250</f>
        <v>9050</v>
      </c>
      <c r="G128" s="19">
        <f t="shared" ref="G128" si="47">SUM(E128:F128)</f>
        <v>13550</v>
      </c>
      <c r="H128" s="13"/>
      <c r="I128" s="42" t="s">
        <v>28</v>
      </c>
      <c r="J128" s="19"/>
      <c r="K128" s="19"/>
      <c r="L128" s="19"/>
      <c r="N128" s="19"/>
      <c r="O128" s="19">
        <f t="shared" ref="O128:O130" si="48">SUM(M128:N128)</f>
        <v>0</v>
      </c>
    </row>
    <row r="129" spans="1:35" ht="12.75" customHeight="1" x14ac:dyDescent="0.2">
      <c r="A129" s="43" t="s">
        <v>121</v>
      </c>
      <c r="B129" s="19">
        <v>500</v>
      </c>
      <c r="C129" s="19"/>
      <c r="D129" s="19">
        <f t="shared" ref="D129:D133" si="49">SUM(B129:C129)</f>
        <v>500</v>
      </c>
      <c r="E129" s="141">
        <v>500</v>
      </c>
      <c r="F129" s="19"/>
      <c r="G129" s="19">
        <f t="shared" ref="G129:G134" si="50">SUM(E129:F129)</f>
        <v>500</v>
      </c>
      <c r="H129" s="23"/>
      <c r="I129" s="42" t="s">
        <v>115</v>
      </c>
      <c r="J129" s="19"/>
      <c r="K129" s="19"/>
      <c r="L129" s="19"/>
      <c r="M129" s="140"/>
      <c r="N129" s="19"/>
      <c r="O129" s="19">
        <f t="shared" si="48"/>
        <v>0</v>
      </c>
    </row>
    <row r="130" spans="1:35" ht="12.75" customHeight="1" x14ac:dyDescent="0.2">
      <c r="A130" s="43" t="s">
        <v>122</v>
      </c>
      <c r="B130" s="19">
        <v>500</v>
      </c>
      <c r="C130" s="19"/>
      <c r="D130" s="19">
        <f t="shared" si="49"/>
        <v>500</v>
      </c>
      <c r="E130" s="140" t="s">
        <v>78</v>
      </c>
      <c r="F130" s="19"/>
      <c r="G130" s="19" t="s">
        <v>78</v>
      </c>
      <c r="H130" s="23"/>
      <c r="I130" s="42" t="s">
        <v>57</v>
      </c>
      <c r="J130" s="19"/>
      <c r="K130" s="19"/>
      <c r="L130" s="19"/>
      <c r="M130" s="140"/>
      <c r="N130" s="19"/>
      <c r="O130" s="19">
        <f t="shared" si="48"/>
        <v>0</v>
      </c>
    </row>
    <row r="131" spans="1:35" ht="12.75" customHeight="1" x14ac:dyDescent="0.2">
      <c r="A131" s="43" t="s">
        <v>123</v>
      </c>
      <c r="B131" s="19">
        <v>500</v>
      </c>
      <c r="C131" s="19"/>
      <c r="D131" s="19">
        <f t="shared" si="49"/>
        <v>500</v>
      </c>
      <c r="E131" s="140">
        <v>500</v>
      </c>
      <c r="F131" s="19"/>
      <c r="G131" s="19">
        <v>500</v>
      </c>
      <c r="H131" s="23"/>
      <c r="I131" s="42" t="s">
        <v>51</v>
      </c>
      <c r="J131" s="19"/>
      <c r="K131" s="19">
        <v>55</v>
      </c>
      <c r="L131" s="19">
        <f>SUM(J131:K131)</f>
        <v>55</v>
      </c>
      <c r="M131" s="140"/>
      <c r="N131" s="19">
        <v>200</v>
      </c>
      <c r="O131" s="19">
        <f>SUM(M131:N131)</f>
        <v>200</v>
      </c>
    </row>
    <row r="132" spans="1:35" ht="13.5" customHeight="1" x14ac:dyDescent="0.2">
      <c r="A132" s="21" t="s">
        <v>124</v>
      </c>
      <c r="B132" s="19">
        <v>1500</v>
      </c>
      <c r="C132" s="19"/>
      <c r="D132" s="19">
        <f t="shared" si="49"/>
        <v>1500</v>
      </c>
      <c r="E132" s="140">
        <v>1500</v>
      </c>
      <c r="F132" s="19"/>
      <c r="G132" s="19">
        <f t="shared" si="50"/>
        <v>1500</v>
      </c>
      <c r="H132" s="23"/>
      <c r="I132" s="25" t="s">
        <v>125</v>
      </c>
      <c r="J132" s="19"/>
      <c r="K132" s="19">
        <v>1150</v>
      </c>
      <c r="L132" s="19">
        <f>SUM(J132:K132)</f>
        <v>1150</v>
      </c>
      <c r="M132" s="19"/>
      <c r="N132" s="19">
        <v>1050</v>
      </c>
      <c r="O132" s="19">
        <f t="shared" ref="O132" si="51">SUM(M132:N132)</f>
        <v>1050</v>
      </c>
    </row>
    <row r="133" spans="1:35" ht="12.75" customHeight="1" x14ac:dyDescent="0.2">
      <c r="A133" s="21" t="s">
        <v>126</v>
      </c>
      <c r="B133" s="19">
        <v>500</v>
      </c>
      <c r="C133" s="19"/>
      <c r="D133" s="19">
        <f t="shared" si="49"/>
        <v>500</v>
      </c>
      <c r="E133" s="140" t="s">
        <v>78</v>
      </c>
      <c r="F133" s="19"/>
      <c r="G133" s="19" t="s">
        <v>78</v>
      </c>
      <c r="H133" s="23"/>
      <c r="I133" s="25" t="s">
        <v>78</v>
      </c>
      <c r="J133" s="19"/>
      <c r="K133" s="19"/>
      <c r="L133" s="19"/>
      <c r="M133" s="19"/>
      <c r="N133" s="19"/>
      <c r="O133" s="19" t="s">
        <v>78</v>
      </c>
    </row>
    <row r="134" spans="1:35" ht="12.75" customHeight="1" x14ac:dyDescent="0.2">
      <c r="A134" s="21" t="s">
        <v>127</v>
      </c>
      <c r="B134" s="19"/>
      <c r="C134" s="19"/>
      <c r="D134" s="19"/>
      <c r="E134" s="19"/>
      <c r="F134" s="19">
        <f>12570-8800</f>
        <v>3770</v>
      </c>
      <c r="G134" s="19">
        <f t="shared" si="50"/>
        <v>3770</v>
      </c>
      <c r="H134" s="13"/>
      <c r="I134" s="25" t="s">
        <v>78</v>
      </c>
      <c r="J134" s="19"/>
      <c r="K134" s="19"/>
      <c r="L134" s="19"/>
      <c r="M134" s="19"/>
      <c r="N134" s="19"/>
      <c r="O134" s="19" t="s">
        <v>78</v>
      </c>
    </row>
    <row r="135" spans="1:35" ht="12.75" customHeight="1" x14ac:dyDescent="0.2">
      <c r="A135" s="143" t="s">
        <v>361</v>
      </c>
      <c r="B135" s="144"/>
      <c r="C135" s="144"/>
      <c r="D135" s="144"/>
      <c r="E135" s="144">
        <v>2000</v>
      </c>
      <c r="F135" s="144"/>
      <c r="G135" s="144">
        <v>2000</v>
      </c>
      <c r="H135" s="23"/>
      <c r="I135" s="143" t="s">
        <v>361</v>
      </c>
      <c r="J135" s="144"/>
      <c r="K135" s="144"/>
      <c r="L135" s="144"/>
      <c r="M135" s="144">
        <v>2000</v>
      </c>
      <c r="N135" s="144"/>
      <c r="O135" s="144">
        <v>2000</v>
      </c>
    </row>
    <row r="136" spans="1:35" ht="12.75" customHeight="1" x14ac:dyDescent="0.2">
      <c r="A136" s="145" t="s">
        <v>362</v>
      </c>
      <c r="B136" s="144"/>
      <c r="C136" s="144"/>
      <c r="D136" s="144"/>
      <c r="E136" s="144">
        <v>1000</v>
      </c>
      <c r="F136" s="144"/>
      <c r="G136" s="144">
        <v>1000</v>
      </c>
      <c r="H136" s="23"/>
      <c r="I136" s="145" t="s">
        <v>362</v>
      </c>
      <c r="J136" s="144"/>
      <c r="K136" s="144"/>
      <c r="L136" s="144"/>
      <c r="M136" s="144">
        <v>1000</v>
      </c>
      <c r="N136" s="144"/>
      <c r="O136" s="144">
        <v>1000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2.75" customHeight="1" x14ac:dyDescent="0.2">
      <c r="A137" s="15" t="s">
        <v>128</v>
      </c>
      <c r="B137" s="16"/>
      <c r="C137" s="16"/>
      <c r="D137" s="16"/>
      <c r="E137" s="16"/>
      <c r="F137" s="16"/>
      <c r="G137" s="16"/>
      <c r="H137" s="23"/>
      <c r="I137" s="17" t="s">
        <v>129</v>
      </c>
      <c r="J137" s="16"/>
      <c r="K137" s="16"/>
      <c r="L137" s="16"/>
      <c r="M137" s="16"/>
      <c r="N137" s="16"/>
      <c r="O137" s="1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12.75" customHeight="1" x14ac:dyDescent="0.2">
      <c r="A138" s="28"/>
      <c r="B138" s="19"/>
      <c r="C138" s="19">
        <v>9850</v>
      </c>
      <c r="D138" s="19">
        <f>SUM(B138:C138)</f>
        <v>9850</v>
      </c>
      <c r="E138" s="19"/>
      <c r="F138" s="19">
        <v>3000</v>
      </c>
      <c r="G138" s="19">
        <f>SUM(E138:F138)</f>
        <v>3000</v>
      </c>
      <c r="H138" s="13"/>
      <c r="J138" s="19"/>
      <c r="K138" s="19">
        <v>12900</v>
      </c>
      <c r="L138" s="19">
        <f>SUM(J138:K138)</f>
        <v>12900</v>
      </c>
      <c r="M138" s="19"/>
      <c r="N138" s="19">
        <v>3150</v>
      </c>
      <c r="O138" s="19">
        <f>SUM(M138:N138)</f>
        <v>3150</v>
      </c>
    </row>
    <row r="139" spans="1:35" ht="12.75" customHeight="1" x14ac:dyDescent="0.2">
      <c r="A139" s="28"/>
      <c r="B139" s="19"/>
      <c r="C139" s="19"/>
      <c r="D139" s="19"/>
      <c r="E139" s="19"/>
      <c r="F139" s="19"/>
      <c r="G139" s="19"/>
      <c r="H139" s="13"/>
      <c r="J139" s="19"/>
      <c r="K139" s="19"/>
      <c r="L139" s="19"/>
      <c r="M139" s="19"/>
      <c r="N139" s="19"/>
      <c r="O139" s="19"/>
    </row>
    <row r="140" spans="1:35" ht="12.75" customHeight="1" x14ac:dyDescent="0.2">
      <c r="A140" s="15" t="s">
        <v>130</v>
      </c>
      <c r="B140" s="16"/>
      <c r="C140" s="16"/>
      <c r="D140" s="16"/>
      <c r="E140" s="16"/>
      <c r="F140" s="16"/>
      <c r="G140" s="16"/>
      <c r="H140" s="13"/>
      <c r="I140" s="17" t="s">
        <v>130</v>
      </c>
      <c r="J140" s="16"/>
      <c r="K140" s="16"/>
      <c r="L140" s="16"/>
      <c r="M140" s="16"/>
      <c r="N140" s="16"/>
      <c r="O140" s="16"/>
    </row>
    <row r="141" spans="1:35" ht="12.75" customHeight="1" x14ac:dyDescent="0.2">
      <c r="A141" s="21"/>
      <c r="B141" s="19">
        <v>2100</v>
      </c>
      <c r="C141" s="19"/>
      <c r="D141" s="19">
        <f>SUM(B141:C141)</f>
        <v>2100</v>
      </c>
      <c r="E141" s="19">
        <v>2100</v>
      </c>
      <c r="F141" s="19"/>
      <c r="G141" s="19">
        <f>SUM(E141:F141)</f>
        <v>2100</v>
      </c>
      <c r="H141" s="13"/>
      <c r="I141" s="25"/>
      <c r="J141" s="19">
        <v>2000</v>
      </c>
      <c r="K141" s="19"/>
      <c r="L141" s="19">
        <f>SUM(J141:K141)</f>
        <v>2000</v>
      </c>
      <c r="M141" s="19">
        <v>2000</v>
      </c>
      <c r="N141" s="19"/>
      <c r="O141" s="19">
        <f>SUM(M141:N141)</f>
        <v>2000</v>
      </c>
    </row>
    <row r="142" spans="1:35" ht="12.75" customHeight="1" x14ac:dyDescent="0.2">
      <c r="A142" s="37" t="s">
        <v>131</v>
      </c>
      <c r="B142" s="16"/>
      <c r="C142" s="16"/>
      <c r="D142" s="16"/>
      <c r="E142" s="16"/>
      <c r="F142" s="16"/>
      <c r="G142" s="16"/>
      <c r="H142" s="13"/>
      <c r="I142" s="37" t="s">
        <v>131</v>
      </c>
      <c r="J142" s="16"/>
      <c r="K142" s="16"/>
      <c r="L142" s="16"/>
      <c r="M142" s="16"/>
      <c r="N142" s="16"/>
      <c r="O142" s="16"/>
    </row>
    <row r="143" spans="1:35" ht="12.75" customHeight="1" x14ac:dyDescent="0.2">
      <c r="A143" s="44"/>
      <c r="B143" s="19">
        <v>500</v>
      </c>
      <c r="C143" s="19"/>
      <c r="D143" s="19">
        <f>SUM(B143:C143)</f>
        <v>500</v>
      </c>
      <c r="E143" s="19"/>
      <c r="F143" s="19"/>
      <c r="G143" s="19">
        <f>SUM(E143:F143)</f>
        <v>0</v>
      </c>
      <c r="H143" s="13"/>
      <c r="I143" s="25"/>
      <c r="J143" s="19"/>
      <c r="K143" s="19"/>
      <c r="L143" s="19"/>
      <c r="M143" s="19"/>
      <c r="N143" s="19"/>
      <c r="O143" s="19"/>
    </row>
    <row r="144" spans="1:35" ht="12.75" customHeight="1" x14ac:dyDescent="0.2">
      <c r="A144" s="44"/>
      <c r="B144" s="19"/>
      <c r="C144" s="19"/>
      <c r="D144" s="19"/>
      <c r="E144" s="19"/>
      <c r="F144" s="19"/>
      <c r="G144" s="19"/>
      <c r="H144" s="13"/>
      <c r="I144" s="25"/>
      <c r="J144" s="19"/>
      <c r="K144" s="19"/>
      <c r="L144" s="19"/>
      <c r="M144" s="19"/>
      <c r="N144" s="19"/>
      <c r="O144" s="19"/>
    </row>
    <row r="145" spans="1:16" ht="12.75" customHeight="1" x14ac:dyDescent="0.25">
      <c r="A145" s="11" t="s">
        <v>132</v>
      </c>
      <c r="B145" s="33"/>
      <c r="C145" s="33"/>
      <c r="D145" s="33"/>
      <c r="E145" s="33"/>
      <c r="F145" s="33"/>
      <c r="G145" s="33"/>
      <c r="H145" s="13"/>
      <c r="I145" s="14" t="s">
        <v>132</v>
      </c>
      <c r="J145" s="33"/>
      <c r="K145" s="33"/>
      <c r="L145" s="33"/>
      <c r="M145" s="33"/>
      <c r="N145" s="33"/>
      <c r="O145" s="33"/>
    </row>
    <row r="146" spans="1:16" ht="15" customHeight="1" x14ac:dyDescent="0.2">
      <c r="A146" s="15" t="s">
        <v>133</v>
      </c>
      <c r="B146" s="16"/>
      <c r="C146" s="16"/>
      <c r="D146" s="16"/>
      <c r="E146" s="16"/>
      <c r="F146" s="16"/>
      <c r="G146" s="16"/>
      <c r="H146" s="13"/>
      <c r="I146" s="17" t="s">
        <v>134</v>
      </c>
      <c r="J146" s="16"/>
      <c r="K146" s="16"/>
      <c r="L146" s="16"/>
      <c r="M146" s="16"/>
      <c r="N146" s="16"/>
      <c r="O146" s="16"/>
    </row>
    <row r="147" spans="1:16" ht="12.75" customHeight="1" x14ac:dyDescent="0.2">
      <c r="A147" s="21" t="s">
        <v>135</v>
      </c>
      <c r="B147" s="19">
        <v>3200</v>
      </c>
      <c r="C147" s="19">
        <v>96798</v>
      </c>
      <c r="D147" s="19">
        <f t="shared" ref="D147:D150" si="52">SUM(B147:C147)</f>
        <v>99998</v>
      </c>
      <c r="E147" s="140">
        <v>8700</v>
      </c>
      <c r="F147" s="19">
        <f>59760+10305+11300+9250</f>
        <v>90615</v>
      </c>
      <c r="G147" s="19">
        <f t="shared" ref="G147:G150" si="53">SUM(E147:F147)</f>
        <v>99315</v>
      </c>
      <c r="H147" s="13"/>
      <c r="I147" s="25" t="s">
        <v>57</v>
      </c>
      <c r="J147" s="19">
        <f>100*100</f>
        <v>10000</v>
      </c>
      <c r="K147" s="19">
        <v>100843.8</v>
      </c>
      <c r="L147" s="19">
        <f t="shared" ref="L147:L150" si="54">SUM(J147:K147)</f>
        <v>110843.8</v>
      </c>
      <c r="M147" s="140">
        <v>23404</v>
      </c>
      <c r="N147" s="19">
        <v>93566.6</v>
      </c>
      <c r="O147" s="19">
        <f t="shared" ref="O147:O152" si="55">SUM(M147:N147)</f>
        <v>116970.6</v>
      </c>
    </row>
    <row r="148" spans="1:16" ht="12.75" customHeight="1" x14ac:dyDescent="0.2">
      <c r="A148" s="21" t="s">
        <v>136</v>
      </c>
      <c r="B148" s="19">
        <v>500</v>
      </c>
      <c r="C148" s="19"/>
      <c r="D148" s="19">
        <f t="shared" si="52"/>
        <v>500</v>
      </c>
      <c r="E148" s="140">
        <v>500</v>
      </c>
      <c r="F148" s="19"/>
      <c r="G148" s="19">
        <f t="shared" si="53"/>
        <v>500</v>
      </c>
      <c r="H148" s="13"/>
      <c r="I148" s="25" t="s">
        <v>28</v>
      </c>
      <c r="J148" s="19"/>
      <c r="K148" s="19">
        <v>31520</v>
      </c>
      <c r="L148" s="19">
        <f t="shared" si="54"/>
        <v>31520</v>
      </c>
      <c r="M148" s="140"/>
      <c r="N148" s="19">
        <v>12000</v>
      </c>
      <c r="O148" s="19">
        <f t="shared" si="55"/>
        <v>12000</v>
      </c>
    </row>
    <row r="149" spans="1:16" ht="12.75" customHeight="1" x14ac:dyDescent="0.2">
      <c r="A149" s="21" t="s">
        <v>137</v>
      </c>
      <c r="B149" s="19"/>
      <c r="C149" s="19">
        <v>3000</v>
      </c>
      <c r="D149" s="19">
        <f t="shared" si="52"/>
        <v>3000</v>
      </c>
      <c r="E149" s="140">
        <v>0</v>
      </c>
      <c r="F149" s="19"/>
      <c r="G149" s="19">
        <f t="shared" si="53"/>
        <v>0</v>
      </c>
      <c r="H149" s="13"/>
      <c r="I149" s="25" t="s">
        <v>137</v>
      </c>
      <c r="J149" s="19">
        <v>1800</v>
      </c>
      <c r="K149" s="19">
        <v>3200</v>
      </c>
      <c r="L149" s="19">
        <f t="shared" si="54"/>
        <v>5000</v>
      </c>
      <c r="M149" s="140">
        <v>600</v>
      </c>
      <c r="N149" s="19"/>
      <c r="O149" s="19">
        <f t="shared" si="55"/>
        <v>600</v>
      </c>
    </row>
    <row r="150" spans="1:16" ht="12.75" customHeight="1" x14ac:dyDescent="0.2">
      <c r="A150" s="21" t="s">
        <v>138</v>
      </c>
      <c r="B150" s="19">
        <v>1000</v>
      </c>
      <c r="C150" s="19"/>
      <c r="D150" s="19">
        <f t="shared" si="52"/>
        <v>1000</v>
      </c>
      <c r="E150" s="140">
        <v>700</v>
      </c>
      <c r="F150" s="19"/>
      <c r="G150" s="19">
        <f t="shared" si="53"/>
        <v>700</v>
      </c>
      <c r="H150" s="13"/>
      <c r="I150" s="25" t="s">
        <v>138</v>
      </c>
      <c r="J150" s="45">
        <v>1500</v>
      </c>
      <c r="K150" s="19"/>
      <c r="L150" s="19">
        <f t="shared" si="54"/>
        <v>1500</v>
      </c>
      <c r="M150" s="19">
        <v>1200</v>
      </c>
      <c r="N150" s="19"/>
      <c r="O150" s="19">
        <f t="shared" si="55"/>
        <v>1200</v>
      </c>
    </row>
    <row r="151" spans="1:16" ht="12.75" customHeight="1" x14ac:dyDescent="0.2">
      <c r="A151" s="21"/>
      <c r="B151" s="45"/>
      <c r="C151" s="45"/>
      <c r="D151" s="19"/>
      <c r="E151" s="45"/>
      <c r="F151" s="45"/>
      <c r="G151" s="19"/>
      <c r="H151" s="13"/>
      <c r="I151" s="42" t="s">
        <v>51</v>
      </c>
      <c r="J151" s="19"/>
      <c r="K151" s="19"/>
      <c r="L151" s="19"/>
      <c r="M151" s="45"/>
      <c r="N151" s="45"/>
      <c r="O151" s="19">
        <f t="shared" si="55"/>
        <v>0</v>
      </c>
    </row>
    <row r="152" spans="1:16" ht="12.75" customHeight="1" x14ac:dyDescent="0.2">
      <c r="A152" s="21" t="s">
        <v>139</v>
      </c>
      <c r="B152" s="19"/>
      <c r="C152" s="19">
        <f>16658+6420+1850</f>
        <v>24928</v>
      </c>
      <c r="D152" s="19">
        <f>SUM(B152:C152)</f>
        <v>24928</v>
      </c>
      <c r="E152" s="19"/>
      <c r="F152" s="19">
        <f>16114-3394-2700-250</f>
        <v>9770</v>
      </c>
      <c r="G152" s="19">
        <f>SUM(E152:F152)</f>
        <v>9770</v>
      </c>
      <c r="H152" s="13"/>
      <c r="I152" s="25" t="s">
        <v>140</v>
      </c>
      <c r="J152" s="19"/>
      <c r="K152" s="19">
        <v>7956.6</v>
      </c>
      <c r="L152" s="19">
        <f>SUM(J152:K152)</f>
        <v>7956.6</v>
      </c>
      <c r="M152" s="19"/>
      <c r="N152" s="19">
        <v>10820</v>
      </c>
      <c r="O152" s="19">
        <f t="shared" si="55"/>
        <v>10820</v>
      </c>
      <c r="P152" s="152" t="s">
        <v>78</v>
      </c>
    </row>
    <row r="153" spans="1:16" ht="12.75" customHeight="1" x14ac:dyDescent="0.2">
      <c r="A153" s="21"/>
      <c r="B153" s="19"/>
      <c r="C153" s="19"/>
      <c r="D153" s="19"/>
      <c r="E153" s="19"/>
      <c r="F153" s="19"/>
      <c r="G153" s="19"/>
      <c r="H153" s="13"/>
      <c r="I153" s="42"/>
      <c r="J153" s="19"/>
      <c r="K153" s="19"/>
      <c r="L153" s="19"/>
      <c r="M153" s="19"/>
      <c r="N153" s="19"/>
      <c r="O153" s="19"/>
    </row>
    <row r="154" spans="1:16" ht="12.75" customHeight="1" x14ac:dyDescent="0.2">
      <c r="A154" s="15" t="s">
        <v>141</v>
      </c>
      <c r="B154" s="16"/>
      <c r="C154" s="16"/>
      <c r="D154" s="16"/>
      <c r="E154" s="16"/>
      <c r="F154" s="16"/>
      <c r="G154" s="16"/>
      <c r="H154" s="13"/>
      <c r="I154" s="17" t="s">
        <v>141</v>
      </c>
      <c r="J154" s="16"/>
      <c r="K154" s="16"/>
      <c r="L154" s="16"/>
      <c r="M154" s="16"/>
      <c r="N154" s="16"/>
      <c r="O154" s="16"/>
    </row>
    <row r="155" spans="1:16" ht="12.75" customHeight="1" x14ac:dyDescent="0.2">
      <c r="A155" s="21" t="s">
        <v>141</v>
      </c>
      <c r="B155" s="19"/>
      <c r="C155" s="19">
        <v>55310</v>
      </c>
      <c r="D155" s="19">
        <f t="shared" ref="D155:D156" si="56">SUM(B155:C155)</f>
        <v>55310</v>
      </c>
      <c r="E155" s="19"/>
      <c r="F155" s="19">
        <f>30250+7850+33200</f>
        <v>71300</v>
      </c>
      <c r="G155" s="19">
        <f t="shared" ref="G155:G156" si="57">SUM(E155:F155)</f>
        <v>71300</v>
      </c>
      <c r="H155" s="13"/>
      <c r="I155" s="25" t="s">
        <v>141</v>
      </c>
      <c r="J155" s="19"/>
      <c r="K155" s="19">
        <v>58020</v>
      </c>
      <c r="L155" s="19">
        <f t="shared" ref="L155:L156" si="58">SUM(J155:K155)</f>
        <v>58020</v>
      </c>
      <c r="M155" s="19"/>
      <c r="N155" s="19">
        <v>77000</v>
      </c>
      <c r="O155" s="19">
        <f t="shared" ref="O155:O156" si="59">SUM(M155:N155)</f>
        <v>77000</v>
      </c>
    </row>
    <row r="156" spans="1:16" ht="12.75" customHeight="1" x14ac:dyDescent="0.2">
      <c r="A156" s="21" t="s">
        <v>142</v>
      </c>
      <c r="B156" s="19">
        <v>500</v>
      </c>
      <c r="C156" s="19"/>
      <c r="D156" s="19">
        <f t="shared" si="56"/>
        <v>500</v>
      </c>
      <c r="E156" s="19">
        <v>500</v>
      </c>
      <c r="F156" s="19"/>
      <c r="G156" s="19">
        <f t="shared" si="57"/>
        <v>500</v>
      </c>
      <c r="H156" s="13"/>
      <c r="I156" s="25" t="s">
        <v>143</v>
      </c>
      <c r="J156" s="19">
        <v>900</v>
      </c>
      <c r="K156" s="19"/>
      <c r="L156" s="19">
        <f t="shared" si="58"/>
        <v>900</v>
      </c>
      <c r="M156" s="19">
        <v>900</v>
      </c>
      <c r="N156" s="19"/>
      <c r="O156" s="19">
        <f t="shared" si="59"/>
        <v>900</v>
      </c>
    </row>
    <row r="157" spans="1:16" ht="12.75" customHeight="1" x14ac:dyDescent="0.2">
      <c r="A157" s="28"/>
      <c r="B157" s="19"/>
      <c r="C157" s="19"/>
      <c r="D157" s="19"/>
      <c r="E157" s="19"/>
      <c r="F157" s="19"/>
      <c r="G157" s="19"/>
      <c r="H157" s="13"/>
      <c r="J157" s="19"/>
      <c r="K157" s="19"/>
      <c r="L157" s="19"/>
      <c r="M157" s="19"/>
      <c r="N157" s="19"/>
      <c r="O157" s="19"/>
    </row>
    <row r="158" spans="1:16" ht="12.75" customHeight="1" x14ac:dyDescent="0.25">
      <c r="A158" s="11" t="s">
        <v>144</v>
      </c>
      <c r="B158" s="33"/>
      <c r="C158" s="33"/>
      <c r="D158" s="33"/>
      <c r="E158" s="33"/>
      <c r="F158" s="33"/>
      <c r="G158" s="33"/>
      <c r="H158" s="13"/>
      <c r="I158" s="14" t="s">
        <v>144</v>
      </c>
      <c r="J158" s="33"/>
      <c r="K158" s="33"/>
      <c r="L158" s="33"/>
      <c r="M158" s="33"/>
      <c r="N158" s="33"/>
      <c r="O158" s="33"/>
    </row>
    <row r="159" spans="1:16" ht="15" customHeight="1" x14ac:dyDescent="0.2">
      <c r="A159" s="21" t="s">
        <v>145</v>
      </c>
      <c r="B159" s="46">
        <v>100</v>
      </c>
      <c r="C159" s="47"/>
      <c r="D159" s="47">
        <f>SUM(B159:C159)</f>
        <v>100</v>
      </c>
      <c r="E159" s="147">
        <v>100</v>
      </c>
      <c r="F159" s="47"/>
      <c r="G159" s="19">
        <f>SUM(E159:F159)</f>
        <v>100</v>
      </c>
      <c r="H159" s="13"/>
      <c r="I159" s="21" t="s">
        <v>145</v>
      </c>
      <c r="J159" s="47"/>
      <c r="K159" s="47"/>
      <c r="L159" s="47"/>
      <c r="M159" s="47"/>
      <c r="N159" s="47"/>
      <c r="O159" s="47"/>
    </row>
    <row r="160" spans="1:16" ht="12.75" customHeight="1" x14ac:dyDescent="0.2">
      <c r="A160" s="23"/>
      <c r="B160" s="19"/>
      <c r="C160" s="19"/>
      <c r="D160" s="19"/>
      <c r="E160" s="19"/>
      <c r="F160" s="19"/>
      <c r="G160" s="19"/>
      <c r="H160" s="13"/>
      <c r="J160" s="29"/>
      <c r="K160" s="29"/>
      <c r="L160" s="29"/>
      <c r="M160" s="19"/>
      <c r="N160" s="19"/>
      <c r="O160" s="19"/>
    </row>
    <row r="161" spans="1:15" ht="12.75" customHeight="1" x14ac:dyDescent="0.25">
      <c r="A161" s="11" t="s">
        <v>146</v>
      </c>
      <c r="B161" s="33"/>
      <c r="C161" s="33"/>
      <c r="D161" s="33"/>
      <c r="E161" s="33"/>
      <c r="F161" s="33"/>
      <c r="G161" s="33"/>
      <c r="H161" s="13"/>
      <c r="I161" s="14" t="s">
        <v>146</v>
      </c>
      <c r="J161" s="33"/>
      <c r="K161" s="33"/>
      <c r="L161" s="33"/>
      <c r="M161" s="33"/>
      <c r="N161" s="33"/>
      <c r="O161" s="33"/>
    </row>
    <row r="162" spans="1:15" ht="15" customHeight="1" x14ac:dyDescent="0.2">
      <c r="A162" s="15" t="s">
        <v>147</v>
      </c>
      <c r="B162" s="16"/>
      <c r="C162" s="16"/>
      <c r="D162" s="16"/>
      <c r="E162" s="16"/>
      <c r="F162" s="16"/>
      <c r="G162" s="16"/>
      <c r="H162" s="13"/>
      <c r="I162" s="17" t="s">
        <v>147</v>
      </c>
      <c r="J162" s="16"/>
      <c r="K162" s="16"/>
      <c r="L162" s="16"/>
      <c r="M162" s="16"/>
      <c r="N162" s="16"/>
      <c r="O162" s="16"/>
    </row>
    <row r="163" spans="1:15" ht="12.75" customHeight="1" x14ac:dyDescent="0.2">
      <c r="A163" s="21"/>
      <c r="B163" s="19">
        <v>1487.5</v>
      </c>
      <c r="C163" s="19"/>
      <c r="D163" s="19">
        <f>SUM(B163:C163)</f>
        <v>1487.5</v>
      </c>
      <c r="E163" s="19">
        <f>800+105+255</f>
        <v>1160</v>
      </c>
      <c r="F163" s="19"/>
      <c r="G163" s="19">
        <f>SUM(E163:F163)</f>
        <v>1160</v>
      </c>
      <c r="H163" s="13"/>
      <c r="I163" s="25" t="s">
        <v>148</v>
      </c>
      <c r="J163" s="19">
        <f>20*200</f>
        <v>4000</v>
      </c>
      <c r="K163" s="19"/>
      <c r="L163" s="19">
        <f t="shared" ref="L163:L164" si="60">SUM(J163:K163)</f>
        <v>4000</v>
      </c>
      <c r="M163" s="19">
        <f>20*130</f>
        <v>2600</v>
      </c>
      <c r="N163" s="19"/>
      <c r="O163" s="19">
        <f t="shared" ref="O163:O164" si="61">SUM(M163:N163)</f>
        <v>2600</v>
      </c>
    </row>
    <row r="164" spans="1:15" ht="12.75" customHeight="1" x14ac:dyDescent="0.2">
      <c r="A164" s="21"/>
      <c r="B164" s="19"/>
      <c r="C164" s="19"/>
      <c r="D164" s="19"/>
      <c r="E164" s="19"/>
      <c r="F164" s="19"/>
      <c r="G164" s="19"/>
      <c r="H164" s="13"/>
      <c r="I164" s="25" t="s">
        <v>149</v>
      </c>
      <c r="J164" s="19">
        <f>20*160</f>
        <v>3200</v>
      </c>
      <c r="K164" s="19"/>
      <c r="L164" s="19">
        <f t="shared" si="60"/>
        <v>3200</v>
      </c>
      <c r="M164" s="19">
        <f>20*170</f>
        <v>3400</v>
      </c>
      <c r="N164" s="19"/>
      <c r="O164" s="19">
        <f t="shared" si="61"/>
        <v>3400</v>
      </c>
    </row>
    <row r="165" spans="1:15" ht="12.75" customHeight="1" x14ac:dyDescent="0.2">
      <c r="A165" s="15" t="s">
        <v>150</v>
      </c>
      <c r="B165" s="16"/>
      <c r="C165" s="16"/>
      <c r="D165" s="16"/>
      <c r="E165" s="16"/>
      <c r="F165" s="16"/>
      <c r="G165" s="16"/>
      <c r="H165" s="13"/>
      <c r="I165" s="48" t="s">
        <v>150</v>
      </c>
      <c r="J165" s="49"/>
      <c r="K165" s="49"/>
      <c r="L165" s="49"/>
      <c r="M165" s="49"/>
      <c r="N165" s="49"/>
      <c r="O165" s="49"/>
    </row>
    <row r="166" spans="1:15" ht="12.75" customHeight="1" x14ac:dyDescent="0.2">
      <c r="A166" s="21" t="s">
        <v>56</v>
      </c>
      <c r="B166" s="19">
        <v>300</v>
      </c>
      <c r="C166" s="19"/>
      <c r="D166" s="19">
        <f t="shared" ref="D166:D167" si="62">SUM(B166:C166)</f>
        <v>300</v>
      </c>
      <c r="E166" s="140">
        <v>0</v>
      </c>
      <c r="F166" s="19"/>
      <c r="G166" s="19">
        <f t="shared" ref="G166:G167" si="63">SUM(E166:F166)</f>
        <v>0</v>
      </c>
      <c r="H166" s="13"/>
      <c r="I166" s="21" t="s">
        <v>78</v>
      </c>
      <c r="J166" s="19" t="s">
        <v>78</v>
      </c>
      <c r="K166" s="19"/>
      <c r="L166" s="19" t="s">
        <v>78</v>
      </c>
      <c r="M166" s="19"/>
      <c r="N166" s="19"/>
      <c r="O166" s="19"/>
    </row>
    <row r="167" spans="1:15" ht="12.75" customHeight="1" x14ac:dyDescent="0.2">
      <c r="A167" s="21" t="s">
        <v>57</v>
      </c>
      <c r="B167" s="19">
        <v>3600</v>
      </c>
      <c r="C167" s="19"/>
      <c r="D167" s="19">
        <f t="shared" si="62"/>
        <v>3600</v>
      </c>
      <c r="E167" s="19">
        <v>3600</v>
      </c>
      <c r="F167" s="19"/>
      <c r="G167" s="19">
        <f t="shared" si="63"/>
        <v>3600</v>
      </c>
      <c r="H167" s="13"/>
      <c r="I167" s="21" t="s">
        <v>78</v>
      </c>
      <c r="J167" s="19" t="s">
        <v>78</v>
      </c>
      <c r="K167" s="19"/>
      <c r="L167" s="19" t="s">
        <v>78</v>
      </c>
      <c r="M167" s="19"/>
      <c r="N167" s="19"/>
      <c r="O167" s="19"/>
    </row>
    <row r="168" spans="1:15" ht="12.75" customHeight="1" x14ac:dyDescent="0.2">
      <c r="A168" s="21"/>
      <c r="B168" s="19"/>
      <c r="C168" s="19"/>
      <c r="D168" s="19"/>
      <c r="E168" s="19"/>
      <c r="F168" s="19"/>
      <c r="G168" s="19"/>
      <c r="H168" s="13"/>
      <c r="J168" s="19"/>
      <c r="K168" s="19"/>
      <c r="L168" s="19"/>
      <c r="M168" s="19"/>
      <c r="N168" s="19"/>
      <c r="O168" s="19"/>
    </row>
    <row r="169" spans="1:15" ht="12.75" customHeight="1" x14ac:dyDescent="0.2">
      <c r="A169" s="15" t="s">
        <v>151</v>
      </c>
      <c r="B169" s="16"/>
      <c r="C169" s="16"/>
      <c r="D169" s="16"/>
      <c r="E169" s="16"/>
      <c r="F169" s="16"/>
      <c r="G169" s="16"/>
      <c r="H169" s="13"/>
      <c r="J169" s="19"/>
      <c r="K169" s="19"/>
      <c r="L169" s="19"/>
      <c r="M169" s="19"/>
      <c r="N169" s="19"/>
      <c r="O169" s="19"/>
    </row>
    <row r="170" spans="1:15" ht="12.75" customHeight="1" x14ac:dyDescent="0.2">
      <c r="A170" s="21" t="s">
        <v>56</v>
      </c>
      <c r="B170" s="19">
        <v>400</v>
      </c>
      <c r="C170" s="19"/>
      <c r="D170" s="19">
        <f>SUM(B170:C170)</f>
        <v>400</v>
      </c>
      <c r="E170" s="140">
        <v>400</v>
      </c>
      <c r="F170" s="19"/>
      <c r="G170" s="19">
        <f>SUM(E170:F170)</f>
        <v>400</v>
      </c>
      <c r="H170" s="13"/>
      <c r="J170" s="19"/>
      <c r="K170" s="19"/>
      <c r="L170" s="19"/>
      <c r="M170" s="19"/>
      <c r="N170" s="19"/>
      <c r="O170" s="19"/>
    </row>
    <row r="171" spans="1:15" ht="12.75" customHeight="1" x14ac:dyDescent="0.2">
      <c r="A171" s="21"/>
      <c r="B171" s="19"/>
      <c r="C171" s="19"/>
      <c r="D171" s="19"/>
      <c r="E171" s="19"/>
      <c r="F171" s="19"/>
      <c r="G171" s="19"/>
      <c r="H171" s="13"/>
      <c r="J171" s="19"/>
      <c r="K171" s="19"/>
      <c r="L171" s="19"/>
      <c r="M171" s="19"/>
      <c r="N171" s="19"/>
      <c r="O171" s="19"/>
    </row>
    <row r="172" spans="1:15" ht="12.75" customHeight="1" x14ac:dyDescent="0.25">
      <c r="A172" s="11" t="s">
        <v>152</v>
      </c>
      <c r="B172" s="33"/>
      <c r="C172" s="33"/>
      <c r="D172" s="33"/>
      <c r="E172" s="33"/>
      <c r="F172" s="33"/>
      <c r="G172" s="33"/>
      <c r="H172" s="13"/>
      <c r="I172" s="14" t="s">
        <v>152</v>
      </c>
      <c r="J172" s="33"/>
      <c r="K172" s="33"/>
      <c r="L172" s="33"/>
      <c r="M172" s="33"/>
      <c r="N172" s="33"/>
      <c r="O172" s="33"/>
    </row>
    <row r="173" spans="1:15" ht="15" customHeight="1" x14ac:dyDescent="0.2">
      <c r="A173" s="15" t="s">
        <v>153</v>
      </c>
      <c r="B173" s="16"/>
      <c r="C173" s="16"/>
      <c r="D173" s="16"/>
      <c r="E173" s="16"/>
      <c r="F173" s="16"/>
      <c r="G173" s="16"/>
      <c r="H173" s="13"/>
      <c r="I173" s="17" t="s">
        <v>153</v>
      </c>
      <c r="J173" s="16"/>
      <c r="K173" s="16"/>
      <c r="L173" s="16"/>
      <c r="M173" s="16"/>
      <c r="N173" s="16"/>
      <c r="O173" s="16"/>
    </row>
    <row r="174" spans="1:15" ht="12.75" customHeight="1" x14ac:dyDescent="0.2">
      <c r="A174" s="21" t="s">
        <v>154</v>
      </c>
      <c r="B174" s="19">
        <v>2000</v>
      </c>
      <c r="C174" s="19"/>
      <c r="D174" s="19">
        <f t="shared" ref="D174:D176" si="64">SUM(B174:C174)</f>
        <v>2000</v>
      </c>
      <c r="E174" s="140"/>
      <c r="F174" s="19"/>
      <c r="G174" s="19">
        <f t="shared" ref="G174:G181" si="65">SUM(E174:F174)</f>
        <v>0</v>
      </c>
      <c r="H174" s="13"/>
      <c r="I174" s="25" t="s">
        <v>154</v>
      </c>
      <c r="J174" s="19"/>
      <c r="K174" s="19"/>
      <c r="L174" s="19"/>
      <c r="M174" s="19"/>
      <c r="N174" s="19"/>
      <c r="O174" s="19">
        <f t="shared" ref="O174:O178" si="66">SUM(M174:N174)</f>
        <v>0</v>
      </c>
    </row>
    <row r="175" spans="1:15" ht="12.75" customHeight="1" x14ac:dyDescent="0.2">
      <c r="A175" s="21" t="s">
        <v>155</v>
      </c>
      <c r="B175" s="19">
        <v>3123</v>
      </c>
      <c r="C175" s="19"/>
      <c r="D175" s="19">
        <f t="shared" si="64"/>
        <v>3123</v>
      </c>
      <c r="E175" s="19">
        <v>3200</v>
      </c>
      <c r="F175" s="19"/>
      <c r="G175" s="19">
        <f t="shared" si="65"/>
        <v>3200</v>
      </c>
      <c r="H175" s="13"/>
      <c r="I175" s="25" t="s">
        <v>156</v>
      </c>
      <c r="J175" s="19"/>
      <c r="K175" s="19"/>
      <c r="L175" s="19"/>
      <c r="M175" s="19"/>
      <c r="N175" s="19"/>
      <c r="O175" s="19">
        <f t="shared" si="66"/>
        <v>0</v>
      </c>
    </row>
    <row r="176" spans="1:15" ht="12.75" customHeight="1" x14ac:dyDescent="0.2">
      <c r="A176" s="21" t="s">
        <v>157</v>
      </c>
      <c r="B176" s="19">
        <v>2975</v>
      </c>
      <c r="C176" s="19"/>
      <c r="D176" s="19">
        <f t="shared" si="64"/>
        <v>2975</v>
      </c>
      <c r="E176" s="19">
        <v>2975</v>
      </c>
      <c r="F176" s="19"/>
      <c r="G176" s="19">
        <f t="shared" si="65"/>
        <v>2975</v>
      </c>
      <c r="H176" s="13"/>
      <c r="I176" s="25" t="s">
        <v>158</v>
      </c>
      <c r="J176" s="19"/>
      <c r="K176" s="19"/>
      <c r="L176" s="19"/>
      <c r="M176" s="19"/>
      <c r="N176" s="19"/>
      <c r="O176" s="19">
        <f t="shared" si="66"/>
        <v>0</v>
      </c>
    </row>
    <row r="177" spans="1:35" ht="12.75" customHeight="1" x14ac:dyDescent="0.2">
      <c r="A177" s="21" t="s">
        <v>159</v>
      </c>
      <c r="B177" s="19"/>
      <c r="C177" s="19"/>
      <c r="D177" s="19"/>
      <c r="E177" s="140"/>
      <c r="F177" s="19"/>
      <c r="G177" s="19">
        <f t="shared" si="65"/>
        <v>0</v>
      </c>
      <c r="H177" s="13"/>
      <c r="I177" s="25" t="s">
        <v>159</v>
      </c>
      <c r="J177" s="19"/>
      <c r="K177" s="19"/>
      <c r="L177" s="19"/>
      <c r="M177" s="19"/>
      <c r="N177" s="19"/>
      <c r="O177" s="19">
        <f t="shared" si="66"/>
        <v>0</v>
      </c>
    </row>
    <row r="178" spans="1:35" ht="12.75" customHeight="1" x14ac:dyDescent="0.2">
      <c r="A178" s="21" t="s">
        <v>160</v>
      </c>
      <c r="B178" s="19">
        <v>42500</v>
      </c>
      <c r="C178" s="19"/>
      <c r="D178" s="19">
        <f t="shared" ref="D178:D180" si="67">SUM(B178:C178)</f>
        <v>42500</v>
      </c>
      <c r="E178" s="19">
        <v>42500</v>
      </c>
      <c r="F178" s="19"/>
      <c r="G178" s="19">
        <f t="shared" si="65"/>
        <v>42500</v>
      </c>
      <c r="H178" s="13"/>
      <c r="I178" s="25" t="s">
        <v>160</v>
      </c>
      <c r="J178" s="19">
        <v>42500</v>
      </c>
      <c r="K178" s="19"/>
      <c r="L178" s="19">
        <f>SUM(J178:K178)</f>
        <v>42500</v>
      </c>
      <c r="M178" s="19">
        <v>42500</v>
      </c>
      <c r="N178" s="19"/>
      <c r="O178" s="19">
        <f t="shared" si="66"/>
        <v>42500</v>
      </c>
    </row>
    <row r="179" spans="1:35" ht="12.75" customHeight="1" x14ac:dyDescent="0.2">
      <c r="A179" s="21" t="s">
        <v>161</v>
      </c>
      <c r="B179" s="45">
        <v>192</v>
      </c>
      <c r="C179" s="19"/>
      <c r="D179" s="19">
        <f t="shared" si="67"/>
        <v>192</v>
      </c>
      <c r="E179" s="45">
        <v>192</v>
      </c>
      <c r="F179" s="19"/>
      <c r="G179" s="19">
        <f t="shared" si="65"/>
        <v>192</v>
      </c>
      <c r="H179" s="13"/>
      <c r="J179" s="19"/>
      <c r="K179" s="19"/>
      <c r="L179" s="19"/>
      <c r="M179" s="45"/>
      <c r="N179" s="19"/>
      <c r="O179" s="19"/>
    </row>
    <row r="180" spans="1:35" ht="12.75" customHeight="1" x14ac:dyDescent="0.2">
      <c r="A180" s="21" t="s">
        <v>162</v>
      </c>
      <c r="B180" s="45">
        <v>500</v>
      </c>
      <c r="C180" s="50"/>
      <c r="D180" s="19">
        <f t="shared" si="67"/>
        <v>500</v>
      </c>
      <c r="E180" s="148">
        <v>500</v>
      </c>
      <c r="F180" s="50"/>
      <c r="G180" s="19">
        <f t="shared" si="65"/>
        <v>500</v>
      </c>
      <c r="H180" s="13"/>
      <c r="J180" s="50"/>
      <c r="K180" s="50"/>
      <c r="L180" s="50"/>
      <c r="M180" s="45"/>
      <c r="N180" s="50"/>
      <c r="O180" s="19"/>
    </row>
    <row r="181" spans="1:35" ht="12" customHeight="1" x14ac:dyDescent="0.2">
      <c r="A181" s="21" t="s">
        <v>163</v>
      </c>
      <c r="B181" s="45"/>
      <c r="C181" s="50"/>
      <c r="D181" s="19"/>
      <c r="E181" s="45">
        <v>3000</v>
      </c>
      <c r="F181" s="50"/>
      <c r="G181" s="19">
        <f t="shared" si="65"/>
        <v>3000</v>
      </c>
      <c r="I181" s="21" t="s">
        <v>163</v>
      </c>
      <c r="J181" s="50"/>
      <c r="K181" s="50"/>
      <c r="L181" s="50"/>
      <c r="M181" s="45">
        <v>3000</v>
      </c>
      <c r="N181" s="50"/>
      <c r="O181" s="19">
        <f>SUM(M181:N181)</f>
        <v>3000</v>
      </c>
    </row>
    <row r="182" spans="1:35" ht="12" customHeight="1" x14ac:dyDescent="0.2">
      <c r="A182" s="21"/>
      <c r="B182" s="45"/>
      <c r="C182" s="50"/>
      <c r="D182" s="19"/>
      <c r="E182" s="45"/>
      <c r="F182" s="50"/>
      <c r="G182" s="19"/>
      <c r="H182" s="3"/>
      <c r="I182" s="21"/>
      <c r="J182" s="50"/>
      <c r="K182" s="50"/>
      <c r="L182" s="50"/>
      <c r="M182" s="45"/>
      <c r="N182" s="50"/>
      <c r="O182" s="19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12" customHeight="1" x14ac:dyDescent="0.2">
      <c r="A183" s="15" t="s">
        <v>164</v>
      </c>
      <c r="B183" s="16"/>
      <c r="C183" s="16"/>
      <c r="D183" s="16"/>
      <c r="E183" s="16"/>
      <c r="F183" s="16"/>
      <c r="G183" s="16"/>
      <c r="H183" s="3"/>
      <c r="J183" s="19"/>
      <c r="K183" s="19"/>
      <c r="L183" s="19"/>
      <c r="M183" s="19"/>
      <c r="N183" s="19"/>
      <c r="O183" s="19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12.75" customHeight="1" x14ac:dyDescent="0.2">
      <c r="A184" s="21" t="s">
        <v>165</v>
      </c>
      <c r="B184" s="19">
        <v>1000</v>
      </c>
      <c r="C184" s="19"/>
      <c r="D184" s="19">
        <f t="shared" ref="D184:D188" si="68">SUM(B184:C184)</f>
        <v>1000</v>
      </c>
      <c r="E184" s="19">
        <v>1000</v>
      </c>
      <c r="F184" s="19"/>
      <c r="G184" s="19">
        <f t="shared" ref="G184:G188" si="69">SUM(E184:F184)</f>
        <v>1000</v>
      </c>
      <c r="J184" s="19"/>
      <c r="K184" s="19"/>
      <c r="L184" s="19"/>
      <c r="M184" s="19"/>
      <c r="N184" s="19"/>
      <c r="O184" s="19"/>
    </row>
    <row r="185" spans="1:35" ht="12.75" customHeight="1" x14ac:dyDescent="0.2">
      <c r="A185" s="21" t="s">
        <v>166</v>
      </c>
      <c r="B185" s="19">
        <v>500</v>
      </c>
      <c r="C185" s="19"/>
      <c r="D185" s="19">
        <f t="shared" si="68"/>
        <v>500</v>
      </c>
      <c r="E185" s="19">
        <v>500</v>
      </c>
      <c r="F185" s="19"/>
      <c r="G185" s="19">
        <f t="shared" si="69"/>
        <v>500</v>
      </c>
      <c r="J185" s="19"/>
      <c r="K185" s="19"/>
      <c r="L185" s="19"/>
      <c r="M185" s="19"/>
      <c r="N185" s="19"/>
      <c r="O185" s="19"/>
    </row>
    <row r="186" spans="1:35" ht="12.75" customHeight="1" x14ac:dyDescent="0.2">
      <c r="A186" s="21" t="s">
        <v>167</v>
      </c>
      <c r="B186" s="19">
        <v>200</v>
      </c>
      <c r="C186" s="19"/>
      <c r="D186" s="19">
        <f t="shared" si="68"/>
        <v>200</v>
      </c>
      <c r="E186" s="19">
        <v>200</v>
      </c>
      <c r="F186" s="19"/>
      <c r="G186" s="19">
        <f t="shared" si="69"/>
        <v>200</v>
      </c>
      <c r="J186" s="19"/>
      <c r="K186" s="19"/>
      <c r="L186" s="19"/>
      <c r="M186" s="19"/>
      <c r="N186" s="19"/>
      <c r="O186" s="19"/>
    </row>
    <row r="187" spans="1:35" ht="12.75" customHeight="1" x14ac:dyDescent="0.2">
      <c r="A187" s="21" t="s">
        <v>168</v>
      </c>
      <c r="B187" s="19">
        <v>100</v>
      </c>
      <c r="C187" s="19"/>
      <c r="D187" s="19">
        <f t="shared" si="68"/>
        <v>100</v>
      </c>
      <c r="E187" s="19">
        <v>100</v>
      </c>
      <c r="F187" s="19"/>
      <c r="G187" s="19">
        <f t="shared" si="69"/>
        <v>100</v>
      </c>
      <c r="J187" s="19"/>
      <c r="K187" s="19"/>
      <c r="L187" s="19"/>
      <c r="M187" s="19"/>
      <c r="N187" s="19"/>
      <c r="O187" s="19"/>
    </row>
    <row r="188" spans="1:35" ht="12.75" customHeight="1" x14ac:dyDescent="0.2">
      <c r="A188" s="21" t="s">
        <v>169</v>
      </c>
      <c r="B188" s="19">
        <v>752</v>
      </c>
      <c r="C188" s="19"/>
      <c r="D188" s="19">
        <f t="shared" si="68"/>
        <v>752</v>
      </c>
      <c r="E188" s="19">
        <v>752</v>
      </c>
      <c r="F188" s="19"/>
      <c r="G188" s="19">
        <f t="shared" si="69"/>
        <v>752</v>
      </c>
      <c r="J188" s="19"/>
      <c r="K188" s="19"/>
      <c r="L188" s="19"/>
      <c r="M188" s="19"/>
      <c r="N188" s="19"/>
      <c r="O188" s="19"/>
    </row>
    <row r="189" spans="1:35" ht="12.75" customHeight="1" x14ac:dyDescent="0.2">
      <c r="A189" s="21"/>
      <c r="B189" s="50"/>
      <c r="C189" s="50"/>
      <c r="D189" s="19"/>
      <c r="E189" s="50"/>
      <c r="F189" s="50"/>
      <c r="G189" s="19"/>
      <c r="J189" s="19"/>
      <c r="K189" s="19"/>
      <c r="L189" s="19"/>
      <c r="M189" s="50"/>
      <c r="N189" s="50"/>
      <c r="O189" s="19"/>
    </row>
    <row r="190" spans="1:35" ht="12.75" customHeight="1" x14ac:dyDescent="0.25">
      <c r="A190" s="11" t="s">
        <v>170</v>
      </c>
      <c r="B190" s="33"/>
      <c r="C190" s="33"/>
      <c r="D190" s="33"/>
      <c r="E190" s="33"/>
      <c r="F190" s="33"/>
      <c r="G190" s="33"/>
      <c r="I190" s="14" t="s">
        <v>170</v>
      </c>
      <c r="J190" s="33"/>
      <c r="K190" s="33"/>
      <c r="L190" s="33"/>
      <c r="M190" s="33"/>
      <c r="N190" s="33"/>
      <c r="O190" s="33"/>
    </row>
    <row r="191" spans="1:35" ht="15" customHeight="1" x14ac:dyDescent="0.2">
      <c r="A191" s="15" t="s">
        <v>171</v>
      </c>
      <c r="B191" s="16"/>
      <c r="C191" s="16"/>
      <c r="D191" s="16"/>
      <c r="E191" s="16"/>
      <c r="F191" s="16"/>
      <c r="G191" s="16"/>
      <c r="I191" s="17" t="s">
        <v>171</v>
      </c>
      <c r="J191" s="16"/>
      <c r="K191" s="16"/>
      <c r="L191" s="16"/>
      <c r="M191" s="16"/>
      <c r="N191" s="16"/>
      <c r="O191" s="16"/>
    </row>
    <row r="192" spans="1:35" ht="12.75" customHeight="1" x14ac:dyDescent="0.2">
      <c r="A192" s="21" t="s">
        <v>172</v>
      </c>
      <c r="B192" s="19">
        <v>150</v>
      </c>
      <c r="C192" s="19"/>
      <c r="D192" s="19">
        <f>SUM(B192:C192)</f>
        <v>150</v>
      </c>
      <c r="E192" s="19">
        <v>140</v>
      </c>
      <c r="F192" s="19">
        <v>124</v>
      </c>
      <c r="G192" s="19">
        <f>SUM(E192:F192)</f>
        <v>264</v>
      </c>
      <c r="I192" s="25"/>
      <c r="J192" s="19"/>
      <c r="K192" s="19">
        <v>2.35</v>
      </c>
      <c r="L192" s="19">
        <f>SUM(J192:K192)</f>
        <v>2.35</v>
      </c>
      <c r="M192" s="19"/>
      <c r="N192" s="19">
        <v>2.29</v>
      </c>
      <c r="O192" s="19">
        <f>SUM(M192:N192)</f>
        <v>2.29</v>
      </c>
    </row>
    <row r="193" spans="1:32" ht="12.75" customHeight="1" x14ac:dyDescent="0.2">
      <c r="A193" s="28"/>
      <c r="B193" s="19"/>
      <c r="C193" s="19"/>
      <c r="D193" s="19"/>
      <c r="E193" s="19"/>
      <c r="F193" s="19"/>
      <c r="G193" s="19"/>
      <c r="I193" s="25"/>
      <c r="J193" s="19"/>
      <c r="K193" s="19"/>
      <c r="L193" s="19"/>
      <c r="M193" s="19"/>
      <c r="N193" s="19"/>
      <c r="O193" s="19"/>
    </row>
    <row r="194" spans="1:32" ht="12.75" customHeight="1" x14ac:dyDescent="0.2">
      <c r="A194" s="15" t="s">
        <v>173</v>
      </c>
      <c r="B194" s="16"/>
      <c r="C194" s="16"/>
      <c r="D194" s="16"/>
      <c r="E194" s="16"/>
      <c r="F194" s="16"/>
      <c r="G194" s="16"/>
      <c r="J194" s="19"/>
      <c r="K194" s="19"/>
      <c r="L194" s="19"/>
      <c r="M194" s="19"/>
      <c r="N194" s="19"/>
      <c r="O194" s="19"/>
    </row>
    <row r="195" spans="1:32" ht="12.75" customHeight="1" x14ac:dyDescent="0.2">
      <c r="A195" s="21"/>
      <c r="B195" s="19">
        <v>2058.5</v>
      </c>
      <c r="C195" s="19">
        <v>4068.93</v>
      </c>
      <c r="D195" s="19">
        <f t="shared" ref="D195:D196" si="70">SUM(B195:C195)</f>
        <v>6127.43</v>
      </c>
      <c r="E195" s="19">
        <v>2300</v>
      </c>
      <c r="F195" s="19">
        <f>4210.17-124</f>
        <v>4086.17</v>
      </c>
      <c r="G195" s="19">
        <f t="shared" ref="G195:G196" si="71">SUM(E195:F195)</f>
        <v>6386.17</v>
      </c>
      <c r="J195" s="19"/>
      <c r="K195" s="19"/>
      <c r="L195" s="19"/>
      <c r="M195" s="19"/>
      <c r="N195" s="19"/>
      <c r="O195" s="19"/>
    </row>
    <row r="196" spans="1:32" ht="12.75" customHeight="1" x14ac:dyDescent="0.2">
      <c r="A196" s="21" t="s">
        <v>174</v>
      </c>
      <c r="B196" s="19">
        <v>200</v>
      </c>
      <c r="C196" s="19"/>
      <c r="D196" s="19">
        <f t="shared" si="70"/>
        <v>200</v>
      </c>
      <c r="E196" s="19"/>
      <c r="F196" s="19"/>
      <c r="G196" s="19">
        <f t="shared" si="71"/>
        <v>0</v>
      </c>
      <c r="H196" s="13"/>
      <c r="I196" s="51"/>
      <c r="J196" s="19"/>
      <c r="K196" s="19"/>
      <c r="L196" s="19"/>
      <c r="M196" s="19"/>
      <c r="N196" s="19"/>
      <c r="O196" s="19"/>
    </row>
    <row r="197" spans="1:32" ht="12.75" customHeight="1" x14ac:dyDescent="0.2">
      <c r="A197" s="21"/>
      <c r="B197" s="19"/>
      <c r="C197" s="19"/>
      <c r="D197" s="19"/>
      <c r="E197" s="19"/>
      <c r="F197" s="19"/>
      <c r="G197" s="19"/>
      <c r="H197" s="13"/>
      <c r="J197" s="19"/>
      <c r="K197" s="19"/>
      <c r="L197" s="19"/>
      <c r="M197" s="19"/>
      <c r="N197" s="19"/>
      <c r="O197" s="19"/>
    </row>
    <row r="198" spans="1:32" ht="12.75" customHeight="1" x14ac:dyDescent="0.25">
      <c r="A198" s="11" t="s">
        <v>175</v>
      </c>
      <c r="B198" s="33"/>
      <c r="C198" s="33"/>
      <c r="D198" s="33"/>
      <c r="E198" s="33"/>
      <c r="F198" s="33"/>
      <c r="G198" s="33"/>
      <c r="H198" s="23"/>
      <c r="I198" s="14" t="s">
        <v>176</v>
      </c>
      <c r="J198" s="33"/>
      <c r="K198" s="33"/>
      <c r="L198" s="33"/>
      <c r="M198" s="33"/>
      <c r="N198" s="33"/>
      <c r="O198" s="3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</row>
    <row r="199" spans="1:32" ht="15" customHeight="1" x14ac:dyDescent="0.2">
      <c r="A199" s="15" t="s">
        <v>177</v>
      </c>
      <c r="B199" s="16"/>
      <c r="C199" s="16"/>
      <c r="D199" s="16"/>
      <c r="E199" s="16"/>
      <c r="F199" s="16"/>
      <c r="G199" s="16"/>
      <c r="I199" s="17" t="s">
        <v>177</v>
      </c>
      <c r="J199" s="16"/>
      <c r="K199" s="16"/>
      <c r="L199" s="16"/>
      <c r="M199" s="16"/>
      <c r="N199" s="16"/>
      <c r="O199" s="16"/>
    </row>
    <row r="200" spans="1:32" ht="12.75" customHeight="1" x14ac:dyDescent="0.2">
      <c r="A200" s="21"/>
      <c r="B200" s="19">
        <v>500</v>
      </c>
      <c r="C200" s="19"/>
      <c r="D200" s="19">
        <f>SUM(B200:C200)</f>
        <v>500</v>
      </c>
      <c r="E200" s="19">
        <v>5000</v>
      </c>
      <c r="F200" s="19"/>
      <c r="G200" s="19">
        <f>SUM(E200:F200)</f>
        <v>5000</v>
      </c>
      <c r="I200" s="25"/>
      <c r="J200" s="19">
        <v>2000</v>
      </c>
      <c r="K200" s="19"/>
      <c r="L200" s="19">
        <f t="shared" ref="L200:L201" si="72">SUM(J200:K200)</f>
        <v>2000</v>
      </c>
      <c r="M200" s="19">
        <v>3000</v>
      </c>
      <c r="N200" s="19"/>
      <c r="O200" s="19">
        <f t="shared" ref="O200:O201" si="73">SUM(M200:N200)</f>
        <v>3000</v>
      </c>
    </row>
    <row r="201" spans="1:32" ht="12.75" customHeight="1" x14ac:dyDescent="0.2">
      <c r="A201" s="15" t="s">
        <v>178</v>
      </c>
      <c r="B201" s="16"/>
      <c r="C201" s="16"/>
      <c r="D201" s="16"/>
      <c r="E201" s="16"/>
      <c r="F201" s="16"/>
      <c r="G201" s="16"/>
      <c r="I201" s="52" t="s">
        <v>179</v>
      </c>
      <c r="J201" s="19">
        <v>100</v>
      </c>
      <c r="K201" s="19"/>
      <c r="L201" s="19">
        <f t="shared" si="72"/>
        <v>100</v>
      </c>
      <c r="M201" s="19">
        <v>150</v>
      </c>
      <c r="N201" s="19"/>
      <c r="O201" s="19">
        <f t="shared" si="73"/>
        <v>150</v>
      </c>
    </row>
    <row r="202" spans="1:32" ht="12.75" customHeight="1" x14ac:dyDescent="0.2">
      <c r="A202" s="21"/>
      <c r="B202" s="19"/>
      <c r="C202" s="19"/>
      <c r="D202" s="19"/>
      <c r="E202" s="19"/>
      <c r="F202" s="19"/>
      <c r="G202" s="19">
        <f>SUM(E202:F202)</f>
        <v>0</v>
      </c>
      <c r="J202" s="19"/>
      <c r="K202" s="19"/>
      <c r="L202" s="19"/>
      <c r="M202" s="19"/>
      <c r="N202" s="19"/>
      <c r="O202" s="19"/>
    </row>
    <row r="203" spans="1:32" ht="12.75" customHeight="1" x14ac:dyDescent="0.25">
      <c r="A203" s="11" t="s">
        <v>180</v>
      </c>
      <c r="B203" s="33"/>
      <c r="C203" s="33"/>
      <c r="D203" s="33"/>
      <c r="E203" s="33"/>
      <c r="F203" s="33"/>
      <c r="G203" s="33"/>
      <c r="I203" s="53"/>
      <c r="J203" s="50"/>
      <c r="K203" s="50"/>
      <c r="L203" s="50"/>
      <c r="M203" s="50"/>
      <c r="N203" s="50"/>
      <c r="O203" s="50"/>
    </row>
    <row r="204" spans="1:32" ht="15" customHeight="1" x14ac:dyDescent="0.2">
      <c r="A204" s="54"/>
      <c r="B204" s="50"/>
      <c r="C204" s="50"/>
      <c r="D204" s="50"/>
      <c r="E204" s="50"/>
      <c r="F204" s="50"/>
      <c r="G204" s="50"/>
      <c r="J204" s="50"/>
      <c r="K204" s="50"/>
      <c r="L204" s="50"/>
      <c r="M204" s="50"/>
      <c r="N204" s="50"/>
      <c r="O204" s="50"/>
    </row>
    <row r="205" spans="1:32" ht="15" customHeight="1" x14ac:dyDescent="0.2">
      <c r="A205" s="15" t="s">
        <v>181</v>
      </c>
      <c r="B205" s="16"/>
      <c r="C205" s="16"/>
      <c r="D205" s="16"/>
      <c r="E205" s="16"/>
      <c r="F205" s="16"/>
      <c r="G205" s="16"/>
      <c r="J205" s="19"/>
      <c r="K205" s="19"/>
      <c r="L205" s="19"/>
      <c r="M205" s="19"/>
      <c r="N205" s="19"/>
      <c r="O205" s="19"/>
    </row>
    <row r="206" spans="1:32" ht="12.75" customHeight="1" x14ac:dyDescent="0.2">
      <c r="A206" s="28"/>
      <c r="B206" s="19"/>
      <c r="C206" s="19"/>
      <c r="D206" s="19"/>
      <c r="E206" s="19"/>
      <c r="F206" s="19"/>
      <c r="G206" s="19"/>
      <c r="J206" s="19"/>
      <c r="K206" s="19"/>
      <c r="L206" s="19"/>
      <c r="M206" s="19"/>
      <c r="N206" s="19"/>
      <c r="O206" s="19"/>
    </row>
    <row r="207" spans="1:32" ht="12.75" customHeight="1" x14ac:dyDescent="0.2">
      <c r="A207" s="15" t="s">
        <v>182</v>
      </c>
      <c r="B207" s="16"/>
      <c r="C207" s="16"/>
      <c r="D207" s="16"/>
      <c r="E207" s="16"/>
      <c r="F207" s="16"/>
      <c r="G207" s="16"/>
      <c r="J207" s="19"/>
      <c r="K207" s="19"/>
      <c r="L207" s="19"/>
      <c r="M207" s="19"/>
      <c r="N207" s="19"/>
      <c r="O207" s="19"/>
    </row>
    <row r="208" spans="1:32" ht="12.75" customHeight="1" x14ac:dyDescent="0.2">
      <c r="A208" s="21"/>
      <c r="B208" s="19">
        <v>1000</v>
      </c>
      <c r="C208" s="19">
        <v>2444.1</v>
      </c>
      <c r="D208" s="19">
        <f>SUM(B208:C208)</f>
        <v>3444.1</v>
      </c>
      <c r="E208" s="19">
        <v>1000</v>
      </c>
      <c r="F208" s="19">
        <v>3208</v>
      </c>
      <c r="G208" s="19">
        <f>SUM(E208:F208)</f>
        <v>4208</v>
      </c>
      <c r="J208" s="19"/>
      <c r="K208" s="19"/>
      <c r="L208" s="19"/>
      <c r="M208" s="19"/>
      <c r="N208" s="19"/>
      <c r="O208" s="19"/>
    </row>
    <row r="209" spans="1:16" ht="12.75" customHeight="1" x14ac:dyDescent="0.2">
      <c r="A209" s="28"/>
      <c r="B209" s="19"/>
      <c r="C209" s="19"/>
      <c r="D209" s="19"/>
      <c r="E209" s="19"/>
      <c r="F209" s="19"/>
      <c r="G209" s="19"/>
      <c r="J209" s="19"/>
      <c r="K209" s="19"/>
      <c r="L209" s="19"/>
      <c r="M209" s="19"/>
      <c r="N209" s="19"/>
      <c r="O209" s="19" t="s">
        <v>78</v>
      </c>
    </row>
    <row r="210" spans="1:16" ht="12.75" customHeight="1" x14ac:dyDescent="0.25">
      <c r="A210" s="11" t="s">
        <v>183</v>
      </c>
      <c r="B210" s="55">
        <f>SUM(B12:B209)</f>
        <v>441565.55</v>
      </c>
      <c r="C210" s="55">
        <f>SUM(C12:C209)</f>
        <v>316985.36</v>
      </c>
      <c r="D210" s="55">
        <f>SUM(D12:D209)</f>
        <v>758550.90999999992</v>
      </c>
      <c r="E210" s="55">
        <f>SUM(E12:E209)</f>
        <v>495859.63</v>
      </c>
      <c r="F210" s="55">
        <f>SUM(F12:F209)</f>
        <v>278676.58999999997</v>
      </c>
      <c r="G210" s="55">
        <f>E210+F210</f>
        <v>774536.22</v>
      </c>
      <c r="I210" s="14" t="s">
        <v>184</v>
      </c>
      <c r="J210" s="55">
        <f>SUM(J12:J209)</f>
        <v>475199.5</v>
      </c>
      <c r="K210" s="55">
        <f>SUM(K12:K209)</f>
        <v>341383.74999999994</v>
      </c>
      <c r="L210" s="55">
        <f>SUM(L12:L209)</f>
        <v>816583.25</v>
      </c>
      <c r="M210" s="55">
        <f>SUM(M12:M201)</f>
        <v>502326.5</v>
      </c>
      <c r="N210" s="55">
        <f>SUM(N12:N208)</f>
        <v>281186.88999999996</v>
      </c>
      <c r="O210" s="55">
        <f>SUM(O12:O209)</f>
        <v>783513.39</v>
      </c>
      <c r="P210" s="151"/>
    </row>
    <row r="211" spans="1:16" ht="15" customHeight="1" x14ac:dyDescent="0.2">
      <c r="A211" s="28"/>
      <c r="B211" s="55"/>
      <c r="C211" s="55"/>
      <c r="D211" s="55"/>
      <c r="E211" s="55"/>
      <c r="F211" s="55"/>
      <c r="G211" s="55"/>
      <c r="I211" s="10" t="s">
        <v>185</v>
      </c>
      <c r="J211" s="56">
        <f>+J210-B210</f>
        <v>33633.950000000012</v>
      </c>
      <c r="K211" s="56">
        <f>+K210-C210</f>
        <v>24398.389999999956</v>
      </c>
      <c r="L211" s="56">
        <f>+L210-D210</f>
        <v>58032.340000000084</v>
      </c>
      <c r="M211" s="56">
        <f>M210-E210</f>
        <v>6466.8699999999953</v>
      </c>
      <c r="N211" s="56">
        <f>N210-F210</f>
        <v>2510.2999999999884</v>
      </c>
      <c r="O211" s="56">
        <f>O210-G210</f>
        <v>8977.1700000000419</v>
      </c>
      <c r="P211" s="149"/>
    </row>
    <row r="212" spans="1:16" ht="12.75" customHeight="1" x14ac:dyDescent="0.2">
      <c r="A212" s="28"/>
      <c r="B212" s="153" t="s">
        <v>3</v>
      </c>
      <c r="C212" s="154"/>
      <c r="D212" s="155"/>
      <c r="E212" s="153" t="s">
        <v>4</v>
      </c>
      <c r="F212" s="154"/>
      <c r="G212" s="155"/>
      <c r="H212" s="13"/>
      <c r="J212" s="57" t="s">
        <v>3</v>
      </c>
      <c r="K212" s="57"/>
      <c r="L212" s="57"/>
      <c r="M212" s="153" t="s">
        <v>4</v>
      </c>
      <c r="N212" s="154"/>
      <c r="O212" s="155"/>
    </row>
    <row r="213" spans="1:16" ht="12.75" customHeight="1" x14ac:dyDescent="0.25">
      <c r="A213" s="5" t="s">
        <v>5</v>
      </c>
      <c r="B213" s="58" t="s">
        <v>6</v>
      </c>
      <c r="C213" s="58" t="s">
        <v>7</v>
      </c>
      <c r="D213" s="58" t="s">
        <v>8</v>
      </c>
      <c r="E213" s="58" t="s">
        <v>6</v>
      </c>
      <c r="F213" s="58" t="s">
        <v>7</v>
      </c>
      <c r="G213" s="58" t="s">
        <v>8</v>
      </c>
      <c r="I213" s="7" t="s">
        <v>9</v>
      </c>
      <c r="J213" s="58" t="s">
        <v>6</v>
      </c>
      <c r="K213" s="58" t="s">
        <v>7</v>
      </c>
      <c r="L213" s="58" t="s">
        <v>8</v>
      </c>
      <c r="M213" s="58" t="s">
        <v>6</v>
      </c>
      <c r="N213" s="58" t="s">
        <v>7</v>
      </c>
      <c r="O213" s="58" t="s">
        <v>8</v>
      </c>
    </row>
    <row r="214" spans="1:16" ht="18" customHeight="1" x14ac:dyDescent="0.2">
      <c r="A214" s="28"/>
      <c r="B214" s="9"/>
      <c r="C214" s="9"/>
      <c r="D214" s="9"/>
      <c r="E214" s="9"/>
      <c r="F214" s="9"/>
      <c r="G214" s="9"/>
      <c r="M214" s="9"/>
      <c r="N214" s="9"/>
      <c r="O214" s="9"/>
    </row>
    <row r="215" spans="1:16" ht="12.75" customHeight="1" x14ac:dyDescent="0.2">
      <c r="A215" s="28"/>
      <c r="B215" s="9"/>
      <c r="C215" s="9"/>
      <c r="D215" s="9"/>
      <c r="E215" s="9"/>
      <c r="F215" s="9"/>
      <c r="G215" s="9"/>
      <c r="M215" s="9"/>
      <c r="N215" s="9"/>
      <c r="O215" s="9"/>
    </row>
    <row r="216" spans="1:16" ht="12.75" customHeight="1" x14ac:dyDescent="0.2">
      <c r="A216" s="28"/>
      <c r="B216" s="9"/>
      <c r="C216" s="9"/>
      <c r="D216" s="9"/>
      <c r="E216" s="9"/>
      <c r="F216" s="9"/>
      <c r="G216" s="9"/>
      <c r="M216" s="9"/>
      <c r="N216" s="9"/>
      <c r="O216" s="9"/>
    </row>
    <row r="217" spans="1:16" ht="12.75" customHeight="1" x14ac:dyDescent="0.2">
      <c r="A217" s="28"/>
      <c r="B217" s="9"/>
      <c r="C217" s="9"/>
      <c r="D217" s="9"/>
      <c r="E217" s="9"/>
      <c r="F217" s="9"/>
      <c r="G217" s="9"/>
      <c r="M217" s="9"/>
      <c r="N217" s="9"/>
      <c r="O217" s="9"/>
    </row>
    <row r="218" spans="1:16" ht="12.75" customHeight="1" x14ac:dyDescent="0.2">
      <c r="A218" s="28"/>
      <c r="B218" s="9"/>
      <c r="C218" s="9"/>
      <c r="D218" s="9"/>
      <c r="E218" s="9"/>
      <c r="F218" s="9"/>
      <c r="G218" s="9"/>
      <c r="M218" s="9"/>
      <c r="N218" s="9"/>
      <c r="O218" s="9"/>
    </row>
    <row r="219" spans="1:16" ht="12.75" customHeight="1" x14ac:dyDescent="0.2">
      <c r="A219" s="28"/>
      <c r="B219" s="9"/>
      <c r="C219" s="9"/>
      <c r="D219" s="9"/>
      <c r="E219" s="9"/>
      <c r="F219" s="9"/>
      <c r="G219" s="9"/>
      <c r="M219" s="9"/>
      <c r="N219" s="9"/>
      <c r="O219" s="9"/>
    </row>
    <row r="220" spans="1:16" ht="12.75" customHeight="1" x14ac:dyDescent="0.2">
      <c r="A220" s="28"/>
      <c r="B220" s="9"/>
      <c r="C220" s="9"/>
      <c r="D220" s="9"/>
      <c r="E220" s="9"/>
      <c r="F220" s="9"/>
      <c r="G220" s="9"/>
      <c r="M220" s="9"/>
      <c r="N220" s="9"/>
      <c r="O220" s="9"/>
    </row>
    <row r="221" spans="1:16" ht="12.75" customHeight="1" x14ac:dyDescent="0.2">
      <c r="A221" s="28"/>
      <c r="B221" s="9"/>
      <c r="C221" s="9"/>
      <c r="D221" s="9"/>
      <c r="E221" s="9"/>
      <c r="F221" s="9"/>
      <c r="G221" s="9"/>
      <c r="M221" s="9"/>
      <c r="N221" s="9"/>
      <c r="O221" s="9"/>
    </row>
    <row r="222" spans="1:16" ht="12.75" customHeight="1" x14ac:dyDescent="0.2">
      <c r="A222" s="28"/>
      <c r="B222" s="9"/>
      <c r="C222" s="9"/>
      <c r="D222" s="9"/>
      <c r="E222" s="9"/>
      <c r="F222" s="9"/>
      <c r="G222" s="9"/>
      <c r="M222" s="9"/>
      <c r="N222" s="9"/>
      <c r="O222" s="9"/>
    </row>
    <row r="223" spans="1:16" ht="12.75" customHeight="1" x14ac:dyDescent="0.2">
      <c r="A223" s="28"/>
      <c r="B223" s="9"/>
      <c r="C223" s="9"/>
      <c r="D223" s="9"/>
      <c r="E223" s="9"/>
      <c r="F223" s="9"/>
      <c r="G223" s="9"/>
      <c r="M223" s="9"/>
      <c r="N223" s="9"/>
      <c r="O223" s="9"/>
    </row>
    <row r="224" spans="1:16" ht="12.75" customHeight="1" x14ac:dyDescent="0.2">
      <c r="A224" s="28"/>
      <c r="B224" s="9"/>
      <c r="C224" s="9"/>
      <c r="D224" s="9"/>
      <c r="E224" s="9"/>
      <c r="F224" s="9"/>
      <c r="G224" s="9"/>
      <c r="M224" s="9"/>
      <c r="N224" s="9"/>
      <c r="O224" s="9"/>
    </row>
    <row r="225" spans="1:15" ht="12.75" customHeight="1" x14ac:dyDescent="0.2">
      <c r="A225" s="28"/>
      <c r="B225" s="9"/>
      <c r="C225" s="9"/>
      <c r="D225" s="9"/>
      <c r="E225" s="9"/>
      <c r="F225" s="9"/>
      <c r="G225" s="9"/>
      <c r="M225" s="9"/>
      <c r="N225" s="9"/>
      <c r="O225" s="9"/>
    </row>
    <row r="226" spans="1:15" ht="12.75" customHeight="1" x14ac:dyDescent="0.2">
      <c r="A226" s="28"/>
      <c r="B226" s="9"/>
      <c r="C226" s="9"/>
      <c r="D226" s="9"/>
      <c r="E226" s="9"/>
      <c r="F226" s="9"/>
      <c r="G226" s="9"/>
      <c r="M226" s="9"/>
      <c r="N226" s="9"/>
      <c r="O226" s="9"/>
    </row>
    <row r="227" spans="1:15" ht="12.75" customHeight="1" x14ac:dyDescent="0.2">
      <c r="A227" s="28"/>
      <c r="B227" s="9"/>
      <c r="C227" s="9"/>
      <c r="D227" s="9"/>
      <c r="E227" s="9"/>
      <c r="F227" s="9"/>
      <c r="G227" s="9"/>
      <c r="M227" s="9"/>
      <c r="N227" s="9"/>
      <c r="O227" s="9"/>
    </row>
    <row r="228" spans="1:15" ht="12.75" customHeight="1" x14ac:dyDescent="0.2">
      <c r="A228" s="28"/>
      <c r="B228" s="9"/>
      <c r="C228" s="9"/>
      <c r="D228" s="9"/>
      <c r="E228" s="9"/>
      <c r="F228" s="9"/>
      <c r="G228" s="9"/>
      <c r="M228" s="9"/>
      <c r="N228" s="9"/>
      <c r="O228" s="9"/>
    </row>
    <row r="229" spans="1:15" ht="12.75" customHeight="1" x14ac:dyDescent="0.2">
      <c r="A229" s="28"/>
      <c r="B229" s="9"/>
      <c r="C229" s="9"/>
      <c r="D229" s="9"/>
      <c r="E229" s="9"/>
      <c r="F229" s="9"/>
      <c r="G229" s="9"/>
      <c r="M229" s="9"/>
      <c r="N229" s="9"/>
      <c r="O229" s="9"/>
    </row>
    <row r="230" spans="1:15" ht="12.75" customHeight="1" x14ac:dyDescent="0.2">
      <c r="A230" s="28"/>
      <c r="B230" s="9"/>
      <c r="C230" s="9"/>
      <c r="D230" s="9"/>
      <c r="E230" s="9"/>
      <c r="F230" s="9"/>
      <c r="G230" s="9"/>
      <c r="M230" s="9"/>
      <c r="N230" s="9"/>
      <c r="O230" s="9"/>
    </row>
    <row r="231" spans="1:15" ht="12.75" customHeight="1" x14ac:dyDescent="0.2">
      <c r="A231" s="28"/>
      <c r="B231" s="9"/>
      <c r="C231" s="9"/>
      <c r="D231" s="9"/>
      <c r="E231" s="9"/>
      <c r="F231" s="9"/>
      <c r="G231" s="9"/>
      <c r="M231" s="9"/>
      <c r="N231" s="9"/>
      <c r="O231" s="9"/>
    </row>
    <row r="232" spans="1:15" ht="12.75" customHeight="1" x14ac:dyDescent="0.2">
      <c r="A232" s="28"/>
      <c r="B232" s="9"/>
      <c r="C232" s="9"/>
      <c r="D232" s="9"/>
      <c r="E232" s="9"/>
      <c r="F232" s="9"/>
      <c r="G232" s="9"/>
      <c r="M232" s="9"/>
      <c r="N232" s="9"/>
      <c r="O232" s="9"/>
    </row>
    <row r="233" spans="1:15" ht="12.75" customHeight="1" x14ac:dyDescent="0.2">
      <c r="A233" s="28"/>
      <c r="B233" s="9"/>
      <c r="C233" s="9"/>
      <c r="D233" s="9"/>
      <c r="E233" s="9"/>
      <c r="F233" s="9"/>
      <c r="G233" s="9"/>
      <c r="M233" s="9"/>
      <c r="N233" s="9"/>
      <c r="O233" s="9"/>
    </row>
    <row r="234" spans="1:15" ht="12.75" customHeight="1" x14ac:dyDescent="0.2">
      <c r="A234" s="28"/>
      <c r="B234" s="9"/>
      <c r="C234" s="9"/>
      <c r="D234" s="9"/>
      <c r="E234" s="9"/>
      <c r="F234" s="9"/>
      <c r="G234" s="9"/>
      <c r="M234" s="9"/>
      <c r="N234" s="9"/>
      <c r="O234" s="9"/>
    </row>
    <row r="235" spans="1:15" ht="12.75" customHeight="1" x14ac:dyDescent="0.2">
      <c r="A235" s="28"/>
      <c r="B235" s="9"/>
      <c r="C235" s="9"/>
      <c r="D235" s="9"/>
      <c r="E235" s="9"/>
      <c r="F235" s="9"/>
      <c r="G235" s="9"/>
      <c r="M235" s="9"/>
      <c r="N235" s="9"/>
      <c r="O235" s="9"/>
    </row>
    <row r="236" spans="1:15" ht="12.75" customHeight="1" x14ac:dyDescent="0.2">
      <c r="A236" s="28"/>
      <c r="B236" s="9"/>
      <c r="C236" s="9"/>
      <c r="D236" s="9"/>
      <c r="E236" s="9"/>
      <c r="F236" s="9"/>
      <c r="G236" s="9"/>
      <c r="M236" s="9"/>
      <c r="N236" s="9"/>
      <c r="O236" s="9"/>
    </row>
    <row r="237" spans="1:15" ht="12.75" customHeight="1" x14ac:dyDescent="0.2">
      <c r="A237" s="28"/>
      <c r="B237" s="9"/>
      <c r="C237" s="9"/>
      <c r="D237" s="9"/>
      <c r="E237" s="9"/>
      <c r="F237" s="9"/>
      <c r="G237" s="9"/>
      <c r="M237" s="9"/>
      <c r="N237" s="9"/>
      <c r="O237" s="9"/>
    </row>
    <row r="238" spans="1:15" ht="12.75" customHeight="1" x14ac:dyDescent="0.2">
      <c r="A238" s="28"/>
      <c r="B238" s="9"/>
      <c r="C238" s="9"/>
      <c r="D238" s="9"/>
      <c r="E238" s="9"/>
      <c r="F238" s="9"/>
      <c r="G238" s="9"/>
      <c r="M238" s="9"/>
      <c r="N238" s="9"/>
      <c r="O238" s="9"/>
    </row>
    <row r="239" spans="1:15" ht="12.75" customHeight="1" x14ac:dyDescent="0.2">
      <c r="A239" s="28"/>
      <c r="B239" s="9"/>
      <c r="C239" s="9"/>
      <c r="D239" s="9"/>
      <c r="E239" s="9"/>
      <c r="F239" s="9"/>
      <c r="G239" s="9"/>
      <c r="M239" s="9"/>
      <c r="N239" s="9"/>
      <c r="O239" s="9"/>
    </row>
    <row r="240" spans="1:15" ht="12.75" customHeight="1" x14ac:dyDescent="0.2">
      <c r="A240" s="28"/>
      <c r="B240" s="9"/>
      <c r="C240" s="9"/>
      <c r="D240" s="9"/>
      <c r="E240" s="9"/>
      <c r="F240" s="9"/>
      <c r="G240" s="9"/>
      <c r="M240" s="9"/>
      <c r="N240" s="9"/>
      <c r="O240" s="9"/>
    </row>
    <row r="241" spans="1:15" ht="12.75" customHeight="1" x14ac:dyDescent="0.2">
      <c r="A241" s="28"/>
      <c r="B241" s="9"/>
      <c r="C241" s="9"/>
      <c r="D241" s="9"/>
      <c r="E241" s="9"/>
      <c r="F241" s="9"/>
      <c r="G241" s="9"/>
      <c r="M241" s="9"/>
      <c r="N241" s="9"/>
      <c r="O241" s="9"/>
    </row>
    <row r="242" spans="1:15" ht="12.75" customHeight="1" x14ac:dyDescent="0.2">
      <c r="A242" s="28"/>
      <c r="B242" s="9"/>
      <c r="C242" s="9"/>
      <c r="D242" s="9"/>
      <c r="E242" s="9"/>
      <c r="F242" s="9"/>
      <c r="G242" s="9"/>
      <c r="M242" s="9"/>
      <c r="N242" s="9"/>
      <c r="O242" s="9"/>
    </row>
    <row r="243" spans="1:15" ht="12.75" customHeight="1" x14ac:dyDescent="0.2">
      <c r="A243" s="28"/>
      <c r="B243" s="9"/>
      <c r="C243" s="9"/>
      <c r="D243" s="9"/>
      <c r="E243" s="9"/>
      <c r="F243" s="9"/>
      <c r="G243" s="9"/>
      <c r="M243" s="9"/>
      <c r="N243" s="9"/>
      <c r="O243" s="9"/>
    </row>
    <row r="244" spans="1:15" ht="12.75" customHeight="1" x14ac:dyDescent="0.2">
      <c r="A244" s="28"/>
      <c r="B244" s="9"/>
      <c r="C244" s="9"/>
      <c r="D244" s="9"/>
      <c r="E244" s="9"/>
      <c r="F244" s="9"/>
      <c r="G244" s="9"/>
      <c r="M244" s="9"/>
      <c r="N244" s="9"/>
      <c r="O244" s="9"/>
    </row>
    <row r="245" spans="1:15" ht="12.75" customHeight="1" x14ac:dyDescent="0.2">
      <c r="A245" s="28"/>
      <c r="B245" s="9"/>
      <c r="C245" s="9"/>
      <c r="D245" s="9"/>
      <c r="E245" s="9"/>
      <c r="F245" s="9"/>
      <c r="G245" s="9"/>
      <c r="M245" s="9"/>
      <c r="N245" s="9"/>
      <c r="O245" s="9"/>
    </row>
    <row r="246" spans="1:15" ht="12.75" customHeight="1" x14ac:dyDescent="0.2">
      <c r="A246" s="28"/>
      <c r="B246" s="9"/>
      <c r="C246" s="9"/>
      <c r="D246" s="9"/>
      <c r="E246" s="9"/>
      <c r="F246" s="9"/>
      <c r="G246" s="9"/>
      <c r="M246" s="9"/>
      <c r="N246" s="9"/>
      <c r="O246" s="9"/>
    </row>
    <row r="247" spans="1:15" ht="12.75" customHeight="1" x14ac:dyDescent="0.2">
      <c r="A247" s="28"/>
      <c r="B247" s="9"/>
      <c r="C247" s="9"/>
      <c r="D247" s="9"/>
      <c r="E247" s="9"/>
      <c r="F247" s="9"/>
      <c r="G247" s="9"/>
      <c r="M247" s="9"/>
      <c r="N247" s="9"/>
      <c r="O247" s="9"/>
    </row>
    <row r="248" spans="1:15" ht="12.75" customHeight="1" x14ac:dyDescent="0.2">
      <c r="A248" s="28"/>
      <c r="B248" s="9"/>
      <c r="C248" s="9"/>
      <c r="D248" s="9"/>
      <c r="E248" s="9"/>
      <c r="F248" s="9"/>
      <c r="G248" s="9"/>
      <c r="M248" s="9"/>
      <c r="N248" s="9"/>
      <c r="O248" s="9"/>
    </row>
    <row r="249" spans="1:15" ht="12.75" customHeight="1" x14ac:dyDescent="0.2">
      <c r="A249" s="28"/>
      <c r="B249" s="9"/>
      <c r="C249" s="9"/>
      <c r="D249" s="9"/>
      <c r="E249" s="9"/>
      <c r="F249" s="9"/>
      <c r="G249" s="9"/>
      <c r="M249" s="9"/>
      <c r="N249" s="9"/>
      <c r="O249" s="9"/>
    </row>
    <row r="250" spans="1:15" ht="12.75" customHeight="1" x14ac:dyDescent="0.2">
      <c r="A250" s="28"/>
      <c r="B250" s="9"/>
      <c r="C250" s="9"/>
      <c r="D250" s="9"/>
      <c r="E250" s="9"/>
      <c r="F250" s="9"/>
      <c r="G250" s="9"/>
      <c r="M250" s="9"/>
      <c r="N250" s="9"/>
      <c r="O250" s="9"/>
    </row>
    <row r="251" spans="1:15" ht="12.75" customHeight="1" x14ac:dyDescent="0.2">
      <c r="A251" s="28"/>
      <c r="B251" s="9"/>
      <c r="C251" s="9"/>
      <c r="D251" s="9"/>
      <c r="E251" s="9"/>
      <c r="F251" s="9"/>
      <c r="G251" s="9"/>
      <c r="M251" s="9"/>
      <c r="N251" s="9"/>
      <c r="O251" s="9"/>
    </row>
    <row r="252" spans="1:15" ht="12.75" customHeight="1" x14ac:dyDescent="0.2">
      <c r="A252" s="28"/>
      <c r="B252" s="9"/>
      <c r="C252" s="9"/>
      <c r="D252" s="9"/>
      <c r="E252" s="9"/>
      <c r="F252" s="9"/>
      <c r="G252" s="9"/>
      <c r="M252" s="9"/>
      <c r="N252" s="9"/>
      <c r="O252" s="9"/>
    </row>
    <row r="253" spans="1:15" ht="12.75" customHeight="1" x14ac:dyDescent="0.2">
      <c r="A253" s="28"/>
      <c r="B253" s="9"/>
      <c r="C253" s="9"/>
      <c r="D253" s="9"/>
      <c r="E253" s="9"/>
      <c r="F253" s="9"/>
      <c r="G253" s="9"/>
      <c r="M253" s="9"/>
      <c r="N253" s="9"/>
      <c r="O253" s="9"/>
    </row>
    <row r="254" spans="1:15" ht="12.75" customHeight="1" x14ac:dyDescent="0.2">
      <c r="A254" s="28"/>
      <c r="B254" s="9"/>
      <c r="C254" s="9"/>
      <c r="D254" s="9"/>
      <c r="E254" s="9"/>
      <c r="F254" s="9"/>
      <c r="G254" s="9"/>
      <c r="M254" s="9"/>
      <c r="N254" s="9"/>
      <c r="O254" s="9"/>
    </row>
    <row r="255" spans="1:15" ht="12.75" customHeight="1" x14ac:dyDescent="0.2">
      <c r="A255" s="28"/>
      <c r="B255" s="9"/>
      <c r="C255" s="9"/>
      <c r="D255" s="9"/>
      <c r="E255" s="9"/>
      <c r="F255" s="9"/>
      <c r="G255" s="9"/>
      <c r="M255" s="9"/>
      <c r="N255" s="9"/>
      <c r="O255" s="9"/>
    </row>
    <row r="256" spans="1:15" ht="12.75" customHeight="1" x14ac:dyDescent="0.2">
      <c r="A256" s="28"/>
      <c r="B256" s="9"/>
      <c r="C256" s="9"/>
      <c r="D256" s="9"/>
      <c r="E256" s="9"/>
      <c r="F256" s="9"/>
      <c r="G256" s="9"/>
      <c r="M256" s="9"/>
      <c r="N256" s="9"/>
      <c r="O256" s="9"/>
    </row>
    <row r="257" spans="1:15" ht="12.75" customHeight="1" x14ac:dyDescent="0.2">
      <c r="A257" s="28"/>
      <c r="B257" s="9"/>
      <c r="C257" s="9"/>
      <c r="D257" s="9"/>
      <c r="E257" s="9"/>
      <c r="F257" s="9"/>
      <c r="G257" s="9"/>
      <c r="M257" s="9"/>
      <c r="N257" s="9"/>
      <c r="O257" s="9"/>
    </row>
    <row r="258" spans="1:15" ht="12.75" customHeight="1" x14ac:dyDescent="0.2">
      <c r="A258" s="28"/>
      <c r="B258" s="9"/>
      <c r="C258" s="9"/>
      <c r="D258" s="9"/>
      <c r="E258" s="9"/>
      <c r="F258" s="9"/>
      <c r="G258" s="9"/>
      <c r="M258" s="9"/>
      <c r="N258" s="9"/>
      <c r="O258" s="9"/>
    </row>
    <row r="259" spans="1:15" ht="12.75" customHeight="1" x14ac:dyDescent="0.2">
      <c r="A259" s="28"/>
      <c r="B259" s="9"/>
      <c r="C259" s="9"/>
      <c r="D259" s="9"/>
      <c r="E259" s="9"/>
      <c r="F259" s="9"/>
      <c r="G259" s="9"/>
      <c r="M259" s="9"/>
      <c r="N259" s="9"/>
      <c r="O259" s="9"/>
    </row>
    <row r="260" spans="1:15" ht="12.75" customHeight="1" x14ac:dyDescent="0.2">
      <c r="A260" s="28"/>
      <c r="B260" s="9"/>
      <c r="C260" s="9"/>
      <c r="D260" s="9"/>
      <c r="E260" s="9"/>
      <c r="F260" s="9"/>
      <c r="G260" s="9"/>
      <c r="M260" s="9"/>
      <c r="N260" s="9"/>
      <c r="O260" s="9"/>
    </row>
    <row r="261" spans="1:15" ht="12.75" customHeight="1" x14ac:dyDescent="0.2">
      <c r="A261" s="28"/>
      <c r="B261" s="9"/>
      <c r="C261" s="9"/>
      <c r="D261" s="9"/>
      <c r="E261" s="9"/>
      <c r="F261" s="9"/>
      <c r="G261" s="9"/>
      <c r="M261" s="9"/>
      <c r="N261" s="9"/>
      <c r="O261" s="9"/>
    </row>
    <row r="262" spans="1:15" ht="12.75" customHeight="1" x14ac:dyDescent="0.2">
      <c r="A262" s="28"/>
      <c r="B262" s="9"/>
      <c r="C262" s="9"/>
      <c r="D262" s="9"/>
      <c r="E262" s="9"/>
      <c r="F262" s="9"/>
      <c r="G262" s="9"/>
      <c r="M262" s="9"/>
      <c r="N262" s="9"/>
      <c r="O262" s="9"/>
    </row>
    <row r="263" spans="1:15" ht="12.75" customHeight="1" x14ac:dyDescent="0.2">
      <c r="A263" s="28"/>
      <c r="B263" s="9"/>
      <c r="C263" s="9"/>
      <c r="D263" s="9"/>
      <c r="E263" s="9"/>
      <c r="F263" s="9"/>
      <c r="G263" s="9"/>
      <c r="M263" s="9"/>
      <c r="N263" s="9"/>
      <c r="O263" s="9"/>
    </row>
    <row r="264" spans="1:15" ht="12.75" customHeight="1" x14ac:dyDescent="0.2">
      <c r="A264" s="28"/>
      <c r="B264" s="9"/>
      <c r="C264" s="9"/>
      <c r="D264" s="9"/>
      <c r="E264" s="9"/>
      <c r="F264" s="9"/>
      <c r="G264" s="9"/>
      <c r="M264" s="9"/>
      <c r="N264" s="9"/>
      <c r="O264" s="9"/>
    </row>
    <row r="265" spans="1:15" ht="12.75" customHeight="1" x14ac:dyDescent="0.2">
      <c r="A265" s="28"/>
      <c r="B265" s="9"/>
      <c r="C265" s="9"/>
      <c r="D265" s="9"/>
      <c r="E265" s="9"/>
      <c r="F265" s="9"/>
      <c r="G265" s="9"/>
      <c r="M265" s="9"/>
      <c r="N265" s="9"/>
      <c r="O265" s="9"/>
    </row>
    <row r="266" spans="1:15" ht="12.75" customHeight="1" x14ac:dyDescent="0.2">
      <c r="A266" s="28"/>
      <c r="B266" s="9"/>
      <c r="C266" s="9"/>
      <c r="D266" s="9"/>
      <c r="E266" s="9"/>
      <c r="F266" s="9"/>
      <c r="G266" s="9"/>
      <c r="M266" s="9"/>
      <c r="N266" s="9"/>
      <c r="O266" s="9"/>
    </row>
    <row r="267" spans="1:15" ht="12.75" customHeight="1" x14ac:dyDescent="0.2">
      <c r="A267" s="28"/>
      <c r="B267" s="9"/>
      <c r="C267" s="9"/>
      <c r="D267" s="9"/>
      <c r="E267" s="9"/>
      <c r="F267" s="9"/>
      <c r="G267" s="9"/>
      <c r="M267" s="9"/>
      <c r="N267" s="9"/>
      <c r="O267" s="9"/>
    </row>
    <row r="268" spans="1:15" ht="12.75" customHeight="1" x14ac:dyDescent="0.2">
      <c r="A268" s="28"/>
      <c r="B268" s="9"/>
      <c r="C268" s="9"/>
      <c r="D268" s="9"/>
      <c r="E268" s="9"/>
      <c r="F268" s="9"/>
      <c r="G268" s="9"/>
      <c r="M268" s="9"/>
      <c r="N268" s="9"/>
      <c r="O268" s="9"/>
    </row>
    <row r="269" spans="1:15" ht="12.75" customHeight="1" x14ac:dyDescent="0.2">
      <c r="A269" s="28"/>
      <c r="B269" s="9"/>
      <c r="C269" s="9"/>
      <c r="D269" s="9"/>
      <c r="E269" s="9"/>
      <c r="F269" s="9"/>
      <c r="G269" s="9"/>
      <c r="M269" s="9"/>
      <c r="N269" s="9"/>
      <c r="O269" s="9"/>
    </row>
    <row r="270" spans="1:15" ht="12.75" customHeight="1" x14ac:dyDescent="0.2">
      <c r="A270" s="28"/>
      <c r="B270" s="9"/>
      <c r="C270" s="9"/>
      <c r="D270" s="9"/>
      <c r="E270" s="9"/>
      <c r="F270" s="9"/>
      <c r="G270" s="9"/>
      <c r="M270" s="9"/>
      <c r="N270" s="9"/>
      <c r="O270" s="9"/>
    </row>
    <row r="271" spans="1:15" ht="12.75" customHeight="1" x14ac:dyDescent="0.2">
      <c r="A271" s="28"/>
      <c r="B271" s="9"/>
      <c r="C271" s="9"/>
      <c r="D271" s="9"/>
      <c r="E271" s="9"/>
      <c r="F271" s="9"/>
      <c r="G271" s="9"/>
      <c r="M271" s="9"/>
      <c r="N271" s="9"/>
      <c r="O271" s="9"/>
    </row>
    <row r="272" spans="1:15" ht="12.75" customHeight="1" x14ac:dyDescent="0.2">
      <c r="A272" s="28"/>
      <c r="B272" s="9"/>
      <c r="C272" s="9"/>
      <c r="D272" s="9"/>
      <c r="E272" s="9"/>
      <c r="F272" s="9"/>
      <c r="G272" s="9"/>
      <c r="M272" s="9"/>
      <c r="N272" s="9"/>
      <c r="O272" s="9"/>
    </row>
    <row r="273" spans="1:15" ht="12.75" customHeight="1" x14ac:dyDescent="0.2">
      <c r="A273" s="28"/>
      <c r="B273" s="9"/>
      <c r="C273" s="9"/>
      <c r="D273" s="9"/>
      <c r="E273" s="9"/>
      <c r="F273" s="9"/>
      <c r="G273" s="9"/>
      <c r="M273" s="9"/>
      <c r="N273" s="9"/>
      <c r="O273" s="9"/>
    </row>
    <row r="274" spans="1:15" ht="12.75" customHeight="1" x14ac:dyDescent="0.2">
      <c r="A274" s="28"/>
      <c r="B274" s="9"/>
      <c r="C274" s="9"/>
      <c r="D274" s="9"/>
      <c r="E274" s="9"/>
      <c r="F274" s="9"/>
      <c r="G274" s="9"/>
      <c r="M274" s="9"/>
      <c r="N274" s="9"/>
      <c r="O274" s="9"/>
    </row>
    <row r="275" spans="1:15" ht="12.75" customHeight="1" x14ac:dyDescent="0.2">
      <c r="A275" s="28"/>
      <c r="B275" s="9"/>
      <c r="C275" s="9"/>
      <c r="D275" s="9"/>
      <c r="E275" s="9"/>
      <c r="F275" s="9"/>
      <c r="G275" s="9"/>
      <c r="M275" s="9"/>
      <c r="N275" s="9"/>
      <c r="O275" s="9"/>
    </row>
    <row r="276" spans="1:15" ht="12.75" customHeight="1" x14ac:dyDescent="0.2">
      <c r="A276" s="28"/>
      <c r="B276" s="9"/>
      <c r="C276" s="9"/>
      <c r="D276" s="9"/>
      <c r="E276" s="9"/>
      <c r="F276" s="9"/>
      <c r="G276" s="9"/>
      <c r="M276" s="9"/>
      <c r="N276" s="9"/>
      <c r="O276" s="9"/>
    </row>
    <row r="277" spans="1:15" ht="12.75" customHeight="1" x14ac:dyDescent="0.2">
      <c r="A277" s="28"/>
      <c r="B277" s="9"/>
      <c r="C277" s="9"/>
      <c r="D277" s="9"/>
      <c r="E277" s="9"/>
      <c r="F277" s="9"/>
      <c r="G277" s="9"/>
      <c r="M277" s="9"/>
      <c r="N277" s="9"/>
      <c r="O277" s="9"/>
    </row>
    <row r="278" spans="1:15" ht="12.75" customHeight="1" x14ac:dyDescent="0.2">
      <c r="A278" s="28"/>
      <c r="B278" s="9"/>
      <c r="C278" s="9"/>
      <c r="D278" s="9"/>
      <c r="E278" s="9"/>
      <c r="F278" s="9"/>
      <c r="G278" s="9"/>
      <c r="M278" s="9"/>
      <c r="N278" s="9"/>
      <c r="O278" s="9"/>
    </row>
    <row r="279" spans="1:15" ht="12.75" customHeight="1" x14ac:dyDescent="0.2">
      <c r="A279" s="28"/>
      <c r="B279" s="9"/>
      <c r="C279" s="9"/>
      <c r="D279" s="9"/>
      <c r="E279" s="9"/>
      <c r="F279" s="9"/>
      <c r="G279" s="9"/>
      <c r="M279" s="9"/>
      <c r="N279" s="9"/>
      <c r="O279" s="9"/>
    </row>
    <row r="280" spans="1:15" ht="12.75" customHeight="1" x14ac:dyDescent="0.2">
      <c r="A280" s="28"/>
      <c r="B280" s="9"/>
      <c r="C280" s="9"/>
      <c r="D280" s="9"/>
      <c r="E280" s="9"/>
      <c r="F280" s="9"/>
      <c r="G280" s="9"/>
      <c r="M280" s="9"/>
      <c r="N280" s="9"/>
      <c r="O280" s="9"/>
    </row>
    <row r="281" spans="1:15" ht="12.75" customHeight="1" x14ac:dyDescent="0.2">
      <c r="A281" s="28"/>
      <c r="B281" s="9"/>
      <c r="C281" s="9"/>
      <c r="D281" s="9"/>
      <c r="E281" s="9"/>
      <c r="F281" s="9"/>
      <c r="G281" s="9"/>
      <c r="M281" s="9"/>
      <c r="N281" s="9"/>
      <c r="O281" s="9"/>
    </row>
    <row r="282" spans="1:15" ht="12.75" customHeight="1" x14ac:dyDescent="0.2">
      <c r="A282" s="28"/>
      <c r="B282" s="9"/>
      <c r="C282" s="9"/>
      <c r="D282" s="9"/>
      <c r="E282" s="9"/>
      <c r="F282" s="9"/>
      <c r="G282" s="9"/>
      <c r="M282" s="9"/>
      <c r="N282" s="9"/>
      <c r="O282" s="9"/>
    </row>
    <row r="283" spans="1:15" ht="12.75" customHeight="1" x14ac:dyDescent="0.2">
      <c r="A283" s="28"/>
      <c r="B283" s="9"/>
      <c r="C283" s="9"/>
      <c r="D283" s="9"/>
      <c r="E283" s="9"/>
      <c r="F283" s="9"/>
      <c r="G283" s="9"/>
      <c r="M283" s="9"/>
      <c r="N283" s="9"/>
      <c r="O283" s="9"/>
    </row>
    <row r="284" spans="1:15" ht="12.75" customHeight="1" x14ac:dyDescent="0.2">
      <c r="A284" s="28"/>
      <c r="B284" s="9"/>
      <c r="C284" s="9"/>
      <c r="D284" s="9"/>
      <c r="E284" s="9"/>
      <c r="F284" s="9"/>
      <c r="G284" s="9"/>
      <c r="M284" s="9"/>
      <c r="N284" s="9"/>
      <c r="O284" s="9"/>
    </row>
    <row r="285" spans="1:15" ht="12.75" customHeight="1" x14ac:dyDescent="0.2">
      <c r="A285" s="28"/>
      <c r="B285" s="9"/>
      <c r="C285" s="9"/>
      <c r="D285" s="9"/>
      <c r="E285" s="9"/>
      <c r="F285" s="9"/>
      <c r="G285" s="9"/>
      <c r="M285" s="9"/>
      <c r="N285" s="9"/>
      <c r="O285" s="9"/>
    </row>
    <row r="286" spans="1:15" ht="12.75" customHeight="1" x14ac:dyDescent="0.2">
      <c r="A286" s="28"/>
      <c r="B286" s="9"/>
      <c r="C286" s="9"/>
      <c r="D286" s="9"/>
      <c r="E286" s="9"/>
      <c r="F286" s="9"/>
      <c r="G286" s="9"/>
      <c r="M286" s="9"/>
      <c r="N286" s="9"/>
      <c r="O286" s="9"/>
    </row>
    <row r="287" spans="1:15" ht="12.75" customHeight="1" x14ac:dyDescent="0.2">
      <c r="A287" s="28"/>
      <c r="B287" s="9"/>
      <c r="C287" s="9"/>
      <c r="D287" s="9"/>
      <c r="E287" s="9"/>
      <c r="F287" s="9"/>
      <c r="G287" s="9"/>
      <c r="M287" s="9"/>
      <c r="N287" s="9"/>
      <c r="O287" s="9"/>
    </row>
    <row r="288" spans="1:15" ht="12.75" customHeight="1" x14ac:dyDescent="0.2">
      <c r="A288" s="28"/>
      <c r="B288" s="9"/>
      <c r="C288" s="9"/>
      <c r="D288" s="9"/>
      <c r="E288" s="9"/>
      <c r="F288" s="9"/>
      <c r="G288" s="9"/>
      <c r="M288" s="9"/>
      <c r="N288" s="9"/>
      <c r="O288" s="9"/>
    </row>
    <row r="289" spans="1:15" ht="12.75" customHeight="1" x14ac:dyDescent="0.2">
      <c r="A289" s="28"/>
      <c r="B289" s="9"/>
      <c r="C289" s="9"/>
      <c r="D289" s="9"/>
      <c r="E289" s="9"/>
      <c r="F289" s="9"/>
      <c r="G289" s="9"/>
      <c r="M289" s="9"/>
      <c r="N289" s="9"/>
      <c r="O289" s="9"/>
    </row>
    <row r="290" spans="1:15" ht="12.75" customHeight="1" x14ac:dyDescent="0.2">
      <c r="A290" s="28"/>
      <c r="B290" s="9"/>
      <c r="C290" s="9"/>
      <c r="D290" s="9"/>
      <c r="E290" s="9"/>
      <c r="F290" s="9"/>
      <c r="G290" s="9"/>
      <c r="M290" s="9"/>
      <c r="N290" s="9"/>
      <c r="O290" s="9"/>
    </row>
    <row r="291" spans="1:15" ht="12.75" customHeight="1" x14ac:dyDescent="0.2">
      <c r="A291" s="28"/>
      <c r="B291" s="9"/>
      <c r="C291" s="9"/>
      <c r="D291" s="9"/>
      <c r="E291" s="9"/>
      <c r="F291" s="9"/>
      <c r="G291" s="9"/>
      <c r="M291" s="9"/>
      <c r="N291" s="9"/>
      <c r="O291" s="9"/>
    </row>
    <row r="292" spans="1:15" ht="12.75" customHeight="1" x14ac:dyDescent="0.2">
      <c r="A292" s="28"/>
      <c r="B292" s="9"/>
      <c r="C292" s="9"/>
      <c r="D292" s="9"/>
      <c r="E292" s="9"/>
      <c r="F292" s="9"/>
      <c r="G292" s="9"/>
      <c r="M292" s="9"/>
      <c r="N292" s="9"/>
      <c r="O292" s="9"/>
    </row>
    <row r="293" spans="1:15" ht="12.75" customHeight="1" x14ac:dyDescent="0.2">
      <c r="A293" s="28"/>
      <c r="B293" s="9"/>
      <c r="C293" s="9"/>
      <c r="D293" s="9"/>
      <c r="E293" s="9"/>
      <c r="F293" s="9"/>
      <c r="G293" s="9"/>
      <c r="M293" s="9"/>
      <c r="N293" s="9"/>
      <c r="O293" s="9"/>
    </row>
    <row r="294" spans="1:15" ht="12.75" customHeight="1" x14ac:dyDescent="0.2">
      <c r="A294" s="28"/>
      <c r="B294" s="9"/>
      <c r="C294" s="9"/>
      <c r="D294" s="9"/>
      <c r="E294" s="9"/>
      <c r="F294" s="9"/>
      <c r="G294" s="9"/>
      <c r="M294" s="9"/>
      <c r="N294" s="9"/>
      <c r="O294" s="9"/>
    </row>
    <row r="295" spans="1:15" ht="12.75" customHeight="1" x14ac:dyDescent="0.2">
      <c r="A295" s="28"/>
      <c r="B295" s="9"/>
      <c r="C295" s="9"/>
      <c r="D295" s="9"/>
      <c r="E295" s="9"/>
      <c r="F295" s="9"/>
      <c r="G295" s="9"/>
      <c r="M295" s="9"/>
      <c r="N295" s="9"/>
      <c r="O295" s="9"/>
    </row>
    <row r="296" spans="1:15" ht="12.75" customHeight="1" x14ac:dyDescent="0.2">
      <c r="A296" s="28"/>
      <c r="B296" s="9"/>
      <c r="C296" s="9"/>
      <c r="D296" s="9"/>
      <c r="E296" s="9"/>
      <c r="F296" s="9"/>
      <c r="G296" s="9"/>
      <c r="M296" s="9"/>
      <c r="N296" s="9"/>
      <c r="O296" s="9"/>
    </row>
    <row r="297" spans="1:15" ht="12.75" customHeight="1" x14ac:dyDescent="0.2">
      <c r="A297" s="28"/>
      <c r="B297" s="9"/>
      <c r="C297" s="9"/>
      <c r="D297" s="9"/>
      <c r="E297" s="9"/>
      <c r="F297" s="9"/>
      <c r="G297" s="9"/>
      <c r="M297" s="9"/>
      <c r="N297" s="9"/>
      <c r="O297" s="9"/>
    </row>
    <row r="298" spans="1:15" ht="12.75" customHeight="1" x14ac:dyDescent="0.2">
      <c r="A298" s="28"/>
      <c r="B298" s="9"/>
      <c r="C298" s="9"/>
      <c r="D298" s="9"/>
      <c r="E298" s="9"/>
      <c r="F298" s="9"/>
      <c r="G298" s="9"/>
      <c r="M298" s="9"/>
      <c r="N298" s="9"/>
      <c r="O298" s="9"/>
    </row>
    <row r="299" spans="1:15" ht="12.75" customHeight="1" x14ac:dyDescent="0.2">
      <c r="A299" s="28"/>
      <c r="B299" s="9"/>
      <c r="C299" s="9"/>
      <c r="D299" s="9"/>
      <c r="E299" s="9"/>
      <c r="F299" s="9"/>
      <c r="G299" s="9"/>
      <c r="M299" s="9"/>
      <c r="N299" s="9"/>
      <c r="O299" s="9"/>
    </row>
    <row r="300" spans="1:15" ht="12.75" customHeight="1" x14ac:dyDescent="0.2">
      <c r="A300" s="28"/>
      <c r="B300" s="9"/>
      <c r="C300" s="9"/>
      <c r="D300" s="9"/>
      <c r="E300" s="9"/>
      <c r="F300" s="9"/>
      <c r="G300" s="9"/>
      <c r="M300" s="9"/>
      <c r="N300" s="9"/>
      <c r="O300" s="9"/>
    </row>
    <row r="301" spans="1:15" ht="12.75" customHeight="1" x14ac:dyDescent="0.2">
      <c r="A301" s="28"/>
      <c r="B301" s="9"/>
      <c r="C301" s="9"/>
      <c r="D301" s="9"/>
      <c r="E301" s="9"/>
      <c r="F301" s="9"/>
      <c r="G301" s="9"/>
      <c r="M301" s="9"/>
      <c r="N301" s="9"/>
      <c r="O301" s="9"/>
    </row>
    <row r="302" spans="1:15" ht="12.75" customHeight="1" x14ac:dyDescent="0.2">
      <c r="A302" s="28"/>
      <c r="B302" s="9"/>
      <c r="C302" s="9"/>
      <c r="D302" s="9"/>
      <c r="E302" s="9"/>
      <c r="F302" s="9"/>
      <c r="G302" s="9"/>
      <c r="M302" s="9"/>
      <c r="N302" s="9"/>
      <c r="O302" s="9"/>
    </row>
    <row r="303" spans="1:15" ht="12.75" customHeight="1" x14ac:dyDescent="0.2">
      <c r="A303" s="28"/>
      <c r="B303" s="9"/>
      <c r="C303" s="9"/>
      <c r="D303" s="9"/>
      <c r="E303" s="9"/>
      <c r="F303" s="9"/>
      <c r="G303" s="9"/>
      <c r="M303" s="9"/>
      <c r="N303" s="9"/>
      <c r="O303" s="9"/>
    </row>
    <row r="304" spans="1:15" ht="12.75" customHeight="1" x14ac:dyDescent="0.2">
      <c r="A304" s="28"/>
      <c r="B304" s="9"/>
      <c r="C304" s="9"/>
      <c r="D304" s="9"/>
      <c r="E304" s="9"/>
      <c r="F304" s="9"/>
      <c r="G304" s="9"/>
      <c r="M304" s="9"/>
      <c r="N304" s="9"/>
      <c r="O304" s="9"/>
    </row>
    <row r="305" spans="1:15" ht="12.75" customHeight="1" x14ac:dyDescent="0.2">
      <c r="A305" s="28"/>
      <c r="B305" s="9"/>
      <c r="C305" s="9"/>
      <c r="D305" s="9"/>
      <c r="E305" s="9"/>
      <c r="F305" s="9"/>
      <c r="G305" s="9"/>
      <c r="M305" s="9"/>
      <c r="N305" s="9"/>
      <c r="O305" s="9"/>
    </row>
    <row r="306" spans="1:15" ht="12.75" customHeight="1" x14ac:dyDescent="0.2">
      <c r="A306" s="28"/>
      <c r="B306" s="9"/>
      <c r="C306" s="9"/>
      <c r="D306" s="9"/>
      <c r="E306" s="9"/>
      <c r="F306" s="9"/>
      <c r="G306" s="9"/>
      <c r="M306" s="9"/>
      <c r="N306" s="9"/>
      <c r="O306" s="9"/>
    </row>
    <row r="307" spans="1:15" ht="12.75" customHeight="1" x14ac:dyDescent="0.2">
      <c r="A307" s="28"/>
      <c r="B307" s="9"/>
      <c r="C307" s="9"/>
      <c r="D307" s="9"/>
      <c r="E307" s="9"/>
      <c r="F307" s="9"/>
      <c r="G307" s="9"/>
      <c r="M307" s="9"/>
      <c r="N307" s="9"/>
      <c r="O307" s="9"/>
    </row>
    <row r="308" spans="1:15" ht="12.75" customHeight="1" x14ac:dyDescent="0.2">
      <c r="A308" s="28"/>
      <c r="B308" s="9"/>
      <c r="C308" s="9"/>
      <c r="D308" s="9"/>
      <c r="E308" s="9"/>
      <c r="F308" s="9"/>
      <c r="G308" s="9"/>
      <c r="M308" s="9"/>
      <c r="N308" s="9"/>
      <c r="O308" s="9"/>
    </row>
    <row r="309" spans="1:15" ht="12.75" customHeight="1" x14ac:dyDescent="0.2">
      <c r="A309" s="28"/>
      <c r="B309" s="9"/>
      <c r="C309" s="9"/>
      <c r="D309" s="9"/>
      <c r="E309" s="9"/>
      <c r="F309" s="9"/>
      <c r="G309" s="9"/>
      <c r="M309" s="9"/>
      <c r="N309" s="9"/>
      <c r="O309" s="9"/>
    </row>
    <row r="310" spans="1:15" ht="12.75" customHeight="1" x14ac:dyDescent="0.2">
      <c r="A310" s="28"/>
      <c r="B310" s="9"/>
      <c r="C310" s="9"/>
      <c r="D310" s="9"/>
      <c r="E310" s="9"/>
      <c r="F310" s="9"/>
      <c r="G310" s="9"/>
      <c r="M310" s="9"/>
      <c r="N310" s="9"/>
      <c r="O310" s="9"/>
    </row>
    <row r="311" spans="1:15" ht="12.75" customHeight="1" x14ac:dyDescent="0.2">
      <c r="A311" s="28"/>
      <c r="B311" s="9"/>
      <c r="C311" s="9"/>
      <c r="D311" s="9"/>
      <c r="E311" s="9"/>
      <c r="F311" s="9"/>
      <c r="G311" s="9"/>
      <c r="M311" s="9"/>
      <c r="N311" s="9"/>
      <c r="O311" s="9"/>
    </row>
    <row r="312" spans="1:15" ht="12.75" customHeight="1" x14ac:dyDescent="0.2">
      <c r="A312" s="28"/>
      <c r="B312" s="9"/>
      <c r="C312" s="9"/>
      <c r="D312" s="9"/>
      <c r="E312" s="9"/>
      <c r="F312" s="9"/>
      <c r="G312" s="9"/>
      <c r="M312" s="9"/>
      <c r="N312" s="9"/>
      <c r="O312" s="9"/>
    </row>
    <row r="313" spans="1:15" ht="12.75" customHeight="1" x14ac:dyDescent="0.2">
      <c r="A313" s="28"/>
      <c r="B313" s="9"/>
      <c r="C313" s="9"/>
      <c r="D313" s="9"/>
      <c r="E313" s="9"/>
      <c r="F313" s="9"/>
      <c r="G313" s="9"/>
      <c r="M313" s="9"/>
      <c r="N313" s="9"/>
      <c r="O313" s="9"/>
    </row>
    <row r="314" spans="1:15" ht="12.75" customHeight="1" x14ac:dyDescent="0.2">
      <c r="A314" s="28"/>
      <c r="B314" s="9"/>
      <c r="C314" s="9"/>
      <c r="D314" s="9"/>
      <c r="E314" s="9"/>
      <c r="F314" s="9"/>
      <c r="G314" s="9"/>
      <c r="M314" s="9"/>
      <c r="N314" s="9"/>
      <c r="O314" s="9"/>
    </row>
    <row r="315" spans="1:15" ht="12.75" customHeight="1" x14ac:dyDescent="0.2">
      <c r="A315" s="28"/>
      <c r="B315" s="9"/>
      <c r="C315" s="9"/>
      <c r="D315" s="9"/>
      <c r="E315" s="9"/>
      <c r="F315" s="9"/>
      <c r="G315" s="9"/>
      <c r="M315" s="9"/>
      <c r="N315" s="9"/>
      <c r="O315" s="9"/>
    </row>
    <row r="316" spans="1:15" ht="12.75" customHeight="1" x14ac:dyDescent="0.2">
      <c r="A316" s="28"/>
      <c r="B316" s="9"/>
      <c r="C316" s="9"/>
      <c r="D316" s="9"/>
      <c r="E316" s="9"/>
      <c r="F316" s="9"/>
      <c r="G316" s="9"/>
      <c r="M316" s="9"/>
      <c r="N316" s="9"/>
      <c r="O316" s="9"/>
    </row>
    <row r="317" spans="1:15" ht="12.75" customHeight="1" x14ac:dyDescent="0.2">
      <c r="A317" s="28"/>
      <c r="B317" s="9"/>
      <c r="C317" s="9"/>
      <c r="D317" s="9"/>
      <c r="E317" s="9"/>
      <c r="F317" s="9"/>
      <c r="G317" s="9"/>
      <c r="M317" s="9"/>
      <c r="N317" s="9"/>
      <c r="O317" s="9"/>
    </row>
    <row r="318" spans="1:15" ht="12.75" customHeight="1" x14ac:dyDescent="0.2">
      <c r="A318" s="28"/>
      <c r="B318" s="9"/>
      <c r="C318" s="9"/>
      <c r="D318" s="9"/>
      <c r="E318" s="9"/>
      <c r="F318" s="9"/>
      <c r="G318" s="9"/>
      <c r="M318" s="9"/>
      <c r="N318" s="9"/>
      <c r="O318" s="9"/>
    </row>
    <row r="319" spans="1:15" ht="12.75" customHeight="1" x14ac:dyDescent="0.2">
      <c r="A319" s="28"/>
      <c r="B319" s="9"/>
      <c r="C319" s="9"/>
      <c r="D319" s="9"/>
      <c r="E319" s="9"/>
      <c r="F319" s="9"/>
      <c r="G319" s="9"/>
      <c r="M319" s="9"/>
      <c r="N319" s="9"/>
      <c r="O319" s="9"/>
    </row>
    <row r="320" spans="1:15" ht="12.75" customHeight="1" x14ac:dyDescent="0.2">
      <c r="A320" s="28"/>
      <c r="B320" s="9"/>
      <c r="C320" s="9"/>
      <c r="D320" s="9"/>
      <c r="E320" s="9"/>
      <c r="F320" s="9"/>
      <c r="G320" s="9"/>
      <c r="M320" s="9"/>
      <c r="N320" s="9"/>
      <c r="O320" s="9"/>
    </row>
    <row r="321" spans="1:15" ht="12.75" customHeight="1" x14ac:dyDescent="0.2">
      <c r="A321" s="28"/>
      <c r="B321" s="9"/>
      <c r="C321" s="9"/>
      <c r="D321" s="9"/>
      <c r="E321" s="9"/>
      <c r="F321" s="9"/>
      <c r="G321" s="9"/>
      <c r="M321" s="9"/>
      <c r="N321" s="9"/>
      <c r="O321" s="9"/>
    </row>
    <row r="322" spans="1:15" ht="12.75" customHeight="1" x14ac:dyDescent="0.2">
      <c r="A322" s="28"/>
      <c r="B322" s="9"/>
      <c r="C322" s="9"/>
      <c r="D322" s="9"/>
      <c r="E322" s="9"/>
      <c r="F322" s="9"/>
      <c r="G322" s="9"/>
      <c r="M322" s="9"/>
      <c r="N322" s="9"/>
      <c r="O322" s="9"/>
    </row>
    <row r="323" spans="1:15" ht="12.75" customHeight="1" x14ac:dyDescent="0.2">
      <c r="A323" s="28"/>
      <c r="B323" s="9"/>
      <c r="C323" s="9"/>
      <c r="D323" s="9"/>
      <c r="E323" s="9"/>
      <c r="F323" s="9"/>
      <c r="G323" s="9"/>
      <c r="M323" s="9"/>
      <c r="N323" s="9"/>
      <c r="O323" s="9"/>
    </row>
    <row r="324" spans="1:15" ht="12.75" customHeight="1" x14ac:dyDescent="0.2">
      <c r="A324" s="28"/>
      <c r="B324" s="9"/>
      <c r="C324" s="9"/>
      <c r="D324" s="9"/>
      <c r="E324" s="9"/>
      <c r="F324" s="9"/>
      <c r="G324" s="9"/>
      <c r="M324" s="9"/>
      <c r="N324" s="9"/>
      <c r="O324" s="9"/>
    </row>
    <row r="325" spans="1:15" ht="12.75" customHeight="1" x14ac:dyDescent="0.2">
      <c r="A325" s="28"/>
      <c r="B325" s="9"/>
      <c r="C325" s="9"/>
      <c r="D325" s="9"/>
      <c r="E325" s="9"/>
      <c r="F325" s="9"/>
      <c r="G325" s="9"/>
      <c r="M325" s="9"/>
      <c r="N325" s="9"/>
      <c r="O325" s="9"/>
    </row>
    <row r="326" spans="1:15" ht="12.75" customHeight="1" x14ac:dyDescent="0.2">
      <c r="A326" s="28"/>
      <c r="B326" s="9"/>
      <c r="C326" s="9"/>
      <c r="D326" s="9"/>
      <c r="E326" s="9"/>
      <c r="F326" s="9"/>
      <c r="G326" s="9"/>
      <c r="M326" s="9"/>
      <c r="N326" s="9"/>
      <c r="O326" s="9"/>
    </row>
    <row r="327" spans="1:15" ht="12.75" customHeight="1" x14ac:dyDescent="0.2">
      <c r="A327" s="28"/>
      <c r="B327" s="9"/>
      <c r="C327" s="9"/>
      <c r="D327" s="9"/>
      <c r="E327" s="9"/>
      <c r="F327" s="9"/>
      <c r="G327" s="9"/>
      <c r="M327" s="9"/>
      <c r="N327" s="9"/>
      <c r="O327" s="9"/>
    </row>
    <row r="328" spans="1:15" ht="12.75" customHeight="1" x14ac:dyDescent="0.2">
      <c r="A328" s="28"/>
      <c r="B328" s="9"/>
      <c r="C328" s="9"/>
      <c r="D328" s="9"/>
      <c r="E328" s="9"/>
      <c r="F328" s="9"/>
      <c r="G328" s="9"/>
      <c r="M328" s="9"/>
      <c r="N328" s="9"/>
      <c r="O328" s="9"/>
    </row>
    <row r="329" spans="1:15" ht="12.75" customHeight="1" x14ac:dyDescent="0.2">
      <c r="A329" s="28"/>
      <c r="B329" s="9"/>
      <c r="C329" s="9"/>
      <c r="D329" s="9"/>
      <c r="E329" s="9"/>
      <c r="F329" s="9"/>
      <c r="G329" s="9"/>
      <c r="M329" s="9"/>
      <c r="N329" s="9"/>
      <c r="O329" s="9"/>
    </row>
    <row r="330" spans="1:15" ht="12.75" customHeight="1" x14ac:dyDescent="0.2">
      <c r="A330" s="28"/>
      <c r="B330" s="9"/>
      <c r="C330" s="9"/>
      <c r="D330" s="9"/>
      <c r="E330" s="9"/>
      <c r="F330" s="9"/>
      <c r="G330" s="9"/>
      <c r="M330" s="9"/>
      <c r="N330" s="9"/>
      <c r="O330" s="9"/>
    </row>
    <row r="331" spans="1:15" ht="12.75" customHeight="1" x14ac:dyDescent="0.2">
      <c r="A331" s="28"/>
      <c r="B331" s="9"/>
      <c r="C331" s="9"/>
      <c r="D331" s="9"/>
      <c r="E331" s="9"/>
      <c r="F331" s="9"/>
      <c r="G331" s="9"/>
      <c r="M331" s="9"/>
      <c r="N331" s="9"/>
      <c r="O331" s="9"/>
    </row>
    <row r="332" spans="1:15" ht="12.75" customHeight="1" x14ac:dyDescent="0.2">
      <c r="A332" s="28"/>
      <c r="B332" s="9"/>
      <c r="C332" s="9"/>
      <c r="D332" s="9"/>
      <c r="E332" s="9"/>
      <c r="F332" s="9"/>
      <c r="G332" s="9"/>
      <c r="M332" s="9"/>
      <c r="N332" s="9"/>
      <c r="O332" s="9"/>
    </row>
    <row r="333" spans="1:15" ht="12.75" customHeight="1" x14ac:dyDescent="0.2">
      <c r="A333" s="28"/>
      <c r="B333" s="9"/>
      <c r="C333" s="9"/>
      <c r="D333" s="9"/>
      <c r="E333" s="9"/>
      <c r="F333" s="9"/>
      <c r="G333" s="9"/>
      <c r="M333" s="9"/>
      <c r="N333" s="9"/>
      <c r="O333" s="9"/>
    </row>
    <row r="334" spans="1:15" ht="12.75" customHeight="1" x14ac:dyDescent="0.2">
      <c r="A334" s="28"/>
      <c r="B334" s="9"/>
      <c r="C334" s="9"/>
      <c r="D334" s="9"/>
      <c r="E334" s="9"/>
      <c r="F334" s="9"/>
      <c r="G334" s="9"/>
      <c r="M334" s="9"/>
      <c r="N334" s="9"/>
      <c r="O334" s="9"/>
    </row>
    <row r="335" spans="1:15" ht="12.75" customHeight="1" x14ac:dyDescent="0.2">
      <c r="A335" s="28"/>
      <c r="B335" s="9"/>
      <c r="C335" s="9"/>
      <c r="D335" s="9"/>
      <c r="E335" s="9"/>
      <c r="F335" s="9"/>
      <c r="G335" s="9"/>
      <c r="M335" s="9"/>
      <c r="N335" s="9"/>
      <c r="O335" s="9"/>
    </row>
    <row r="336" spans="1:15" ht="12.75" customHeight="1" x14ac:dyDescent="0.2">
      <c r="A336" s="28"/>
      <c r="B336" s="9"/>
      <c r="C336" s="9"/>
      <c r="D336" s="9"/>
      <c r="E336" s="9"/>
      <c r="F336" s="9"/>
      <c r="G336" s="9"/>
      <c r="M336" s="9"/>
      <c r="N336" s="9"/>
      <c r="O336" s="9"/>
    </row>
    <row r="337" spans="1:15" ht="12.75" customHeight="1" x14ac:dyDescent="0.2">
      <c r="A337" s="28"/>
      <c r="B337" s="9"/>
      <c r="C337" s="9"/>
      <c r="D337" s="9"/>
      <c r="E337" s="9"/>
      <c r="F337" s="9"/>
      <c r="G337" s="9"/>
      <c r="M337" s="9"/>
      <c r="N337" s="9"/>
      <c r="O337" s="9"/>
    </row>
    <row r="338" spans="1:15" ht="12.75" customHeight="1" x14ac:dyDescent="0.2">
      <c r="A338" s="28"/>
      <c r="B338" s="9"/>
      <c r="C338" s="9"/>
      <c r="D338" s="9"/>
      <c r="E338" s="9"/>
      <c r="F338" s="9"/>
      <c r="G338" s="9"/>
      <c r="M338" s="9"/>
      <c r="N338" s="9"/>
      <c r="O338" s="9"/>
    </row>
    <row r="339" spans="1:15" ht="12.75" customHeight="1" x14ac:dyDescent="0.2">
      <c r="A339" s="28"/>
      <c r="B339" s="9"/>
      <c r="C339" s="9"/>
      <c r="D339" s="9"/>
      <c r="E339" s="9"/>
      <c r="F339" s="9"/>
      <c r="G339" s="9"/>
      <c r="M339" s="9"/>
      <c r="N339" s="9"/>
      <c r="O339" s="9"/>
    </row>
    <row r="340" spans="1:15" ht="12.75" customHeight="1" x14ac:dyDescent="0.2">
      <c r="A340" s="28"/>
      <c r="B340" s="9"/>
      <c r="C340" s="9"/>
      <c r="D340" s="9"/>
      <c r="E340" s="9"/>
      <c r="F340" s="9"/>
      <c r="G340" s="9"/>
      <c r="M340" s="9"/>
      <c r="N340" s="9"/>
      <c r="O340" s="9"/>
    </row>
    <row r="341" spans="1:15" ht="12.75" customHeight="1" x14ac:dyDescent="0.2">
      <c r="A341" s="28"/>
      <c r="B341" s="9"/>
      <c r="C341" s="9"/>
      <c r="D341" s="9"/>
      <c r="E341" s="9"/>
      <c r="F341" s="9"/>
      <c r="G341" s="9"/>
      <c r="M341" s="9"/>
      <c r="N341" s="9"/>
      <c r="O341" s="9"/>
    </row>
    <row r="342" spans="1:15" ht="12.75" customHeight="1" x14ac:dyDescent="0.2">
      <c r="A342" s="28"/>
      <c r="B342" s="9"/>
      <c r="C342" s="9"/>
      <c r="D342" s="9"/>
      <c r="E342" s="9"/>
      <c r="F342" s="9"/>
      <c r="G342" s="9"/>
      <c r="M342" s="9"/>
      <c r="N342" s="9"/>
      <c r="O342" s="9"/>
    </row>
    <row r="343" spans="1:15" ht="12.75" customHeight="1" x14ac:dyDescent="0.2">
      <c r="A343" s="28"/>
      <c r="B343" s="9"/>
      <c r="C343" s="9"/>
      <c r="D343" s="9"/>
      <c r="E343" s="9"/>
      <c r="F343" s="9"/>
      <c r="G343" s="9"/>
      <c r="M343" s="9"/>
      <c r="N343" s="9"/>
      <c r="O343" s="9"/>
    </row>
    <row r="344" spans="1:15" ht="12.75" customHeight="1" x14ac:dyDescent="0.2">
      <c r="A344" s="28"/>
      <c r="B344" s="9"/>
      <c r="C344" s="9"/>
      <c r="D344" s="9"/>
      <c r="E344" s="9"/>
      <c r="F344" s="9"/>
      <c r="G344" s="9"/>
      <c r="M344" s="9"/>
      <c r="N344" s="9"/>
      <c r="O344" s="9"/>
    </row>
    <row r="345" spans="1:15" ht="12.75" customHeight="1" x14ac:dyDescent="0.2">
      <c r="A345" s="28"/>
      <c r="B345" s="9"/>
      <c r="C345" s="9"/>
      <c r="D345" s="9"/>
      <c r="E345" s="9"/>
      <c r="F345" s="9"/>
      <c r="G345" s="9"/>
      <c r="M345" s="9"/>
      <c r="N345" s="9"/>
      <c r="O345" s="9"/>
    </row>
    <row r="346" spans="1:15" ht="12.75" customHeight="1" x14ac:dyDescent="0.2">
      <c r="A346" s="28"/>
      <c r="B346" s="9"/>
      <c r="C346" s="9"/>
      <c r="D346" s="9"/>
      <c r="E346" s="9"/>
      <c r="F346" s="9"/>
      <c r="G346" s="9"/>
      <c r="M346" s="9"/>
      <c r="N346" s="9"/>
      <c r="O346" s="9"/>
    </row>
    <row r="347" spans="1:15" ht="12.75" customHeight="1" x14ac:dyDescent="0.2">
      <c r="A347" s="28"/>
      <c r="B347" s="9"/>
      <c r="C347" s="9"/>
      <c r="D347" s="9"/>
      <c r="E347" s="9"/>
      <c r="F347" s="9"/>
      <c r="G347" s="9"/>
      <c r="M347" s="9"/>
      <c r="N347" s="9"/>
      <c r="O347" s="9"/>
    </row>
    <row r="348" spans="1:15" ht="12.75" customHeight="1" x14ac:dyDescent="0.2">
      <c r="A348" s="28"/>
      <c r="B348" s="9"/>
      <c r="C348" s="9"/>
      <c r="D348" s="9"/>
      <c r="E348" s="9"/>
      <c r="F348" s="9"/>
      <c r="G348" s="9"/>
      <c r="M348" s="9"/>
      <c r="N348" s="9"/>
      <c r="O348" s="9"/>
    </row>
    <row r="349" spans="1:15" ht="12.75" customHeight="1" x14ac:dyDescent="0.2">
      <c r="A349" s="28"/>
      <c r="B349" s="9"/>
      <c r="C349" s="9"/>
      <c r="D349" s="9"/>
      <c r="E349" s="9"/>
      <c r="F349" s="9"/>
      <c r="G349" s="9"/>
      <c r="M349" s="9"/>
      <c r="N349" s="9"/>
      <c r="O349" s="9"/>
    </row>
    <row r="350" spans="1:15" ht="12.75" customHeight="1" x14ac:dyDescent="0.2">
      <c r="A350" s="28"/>
      <c r="B350" s="9"/>
      <c r="C350" s="9"/>
      <c r="D350" s="9"/>
      <c r="E350" s="9"/>
      <c r="F350" s="9"/>
      <c r="G350" s="9"/>
      <c r="M350" s="9"/>
      <c r="N350" s="9"/>
      <c r="O350" s="9"/>
    </row>
    <row r="351" spans="1:15" ht="12.75" customHeight="1" x14ac:dyDescent="0.2">
      <c r="A351" s="28"/>
      <c r="B351" s="9"/>
      <c r="C351" s="9"/>
      <c r="D351" s="9"/>
      <c r="E351" s="9"/>
      <c r="F351" s="9"/>
      <c r="G351" s="9"/>
      <c r="M351" s="9"/>
      <c r="N351" s="9"/>
      <c r="O351" s="9"/>
    </row>
    <row r="352" spans="1:15" ht="12.75" customHeight="1" x14ac:dyDescent="0.2">
      <c r="A352" s="28"/>
      <c r="B352" s="9"/>
      <c r="C352" s="9"/>
      <c r="D352" s="9"/>
      <c r="E352" s="9"/>
      <c r="F352" s="9"/>
      <c r="G352" s="9"/>
      <c r="M352" s="9"/>
      <c r="N352" s="9"/>
      <c r="O352" s="9"/>
    </row>
    <row r="353" spans="1:15" ht="12.75" customHeight="1" x14ac:dyDescent="0.2">
      <c r="A353" s="28"/>
      <c r="B353" s="9"/>
      <c r="C353" s="9"/>
      <c r="D353" s="9"/>
      <c r="E353" s="9"/>
      <c r="F353" s="9"/>
      <c r="G353" s="9"/>
      <c r="M353" s="9"/>
      <c r="N353" s="9"/>
      <c r="O353" s="9"/>
    </row>
    <row r="354" spans="1:15" ht="12.75" customHeight="1" x14ac:dyDescent="0.2">
      <c r="A354" s="28"/>
      <c r="B354" s="9"/>
      <c r="C354" s="9"/>
      <c r="D354" s="9"/>
      <c r="E354" s="9"/>
      <c r="F354" s="9"/>
      <c r="G354" s="9"/>
      <c r="M354" s="9"/>
      <c r="N354" s="9"/>
      <c r="O354" s="9"/>
    </row>
    <row r="355" spans="1:15" ht="12.75" customHeight="1" x14ac:dyDescent="0.2">
      <c r="A355" s="28"/>
      <c r="B355" s="9"/>
      <c r="C355" s="9"/>
      <c r="D355" s="9"/>
      <c r="E355" s="9"/>
      <c r="F355" s="9"/>
      <c r="G355" s="9"/>
      <c r="M355" s="9"/>
      <c r="N355" s="9"/>
      <c r="O355" s="9"/>
    </row>
    <row r="356" spans="1:15" ht="12.75" customHeight="1" x14ac:dyDescent="0.2">
      <c r="A356" s="28"/>
      <c r="B356" s="9"/>
      <c r="C356" s="9"/>
      <c r="D356" s="9"/>
      <c r="E356" s="9"/>
      <c r="F356" s="9"/>
      <c r="G356" s="9"/>
      <c r="M356" s="9"/>
      <c r="N356" s="9"/>
      <c r="O356" s="9"/>
    </row>
    <row r="357" spans="1:15" ht="12.75" customHeight="1" x14ac:dyDescent="0.2">
      <c r="A357" s="28"/>
      <c r="B357" s="9"/>
      <c r="C357" s="9"/>
      <c r="D357" s="9"/>
      <c r="E357" s="9"/>
      <c r="F357" s="9"/>
      <c r="G357" s="9"/>
      <c r="M357" s="9"/>
      <c r="N357" s="9"/>
      <c r="O357" s="9"/>
    </row>
    <row r="358" spans="1:15" ht="12.75" customHeight="1" x14ac:dyDescent="0.2">
      <c r="A358" s="28"/>
      <c r="B358" s="9"/>
      <c r="C358" s="9"/>
      <c r="D358" s="9"/>
      <c r="E358" s="9"/>
      <c r="F358" s="9"/>
      <c r="G358" s="9"/>
      <c r="M358" s="9"/>
      <c r="N358" s="9"/>
      <c r="O358" s="9"/>
    </row>
    <row r="359" spans="1:15" ht="12.75" customHeight="1" x14ac:dyDescent="0.2">
      <c r="A359" s="28"/>
      <c r="B359" s="9"/>
      <c r="C359" s="9"/>
      <c r="D359" s="9"/>
      <c r="E359" s="9"/>
      <c r="F359" s="9"/>
      <c r="G359" s="9"/>
      <c r="M359" s="9"/>
      <c r="N359" s="9"/>
      <c r="O359" s="9"/>
    </row>
    <row r="360" spans="1:15" ht="12.75" customHeight="1" x14ac:dyDescent="0.2">
      <c r="A360" s="28"/>
      <c r="B360" s="9"/>
      <c r="C360" s="9"/>
      <c r="D360" s="9"/>
      <c r="E360" s="9"/>
      <c r="F360" s="9"/>
      <c r="G360" s="9"/>
      <c r="M360" s="9"/>
      <c r="N360" s="9"/>
      <c r="O360" s="9"/>
    </row>
    <row r="361" spans="1:15" ht="12.75" customHeight="1" x14ac:dyDescent="0.2">
      <c r="A361" s="28"/>
      <c r="B361" s="9"/>
      <c r="C361" s="9"/>
      <c r="D361" s="9"/>
      <c r="E361" s="9"/>
      <c r="F361" s="9"/>
      <c r="G361" s="9"/>
      <c r="M361" s="9"/>
      <c r="N361" s="9"/>
      <c r="O361" s="9"/>
    </row>
    <row r="362" spans="1:15" ht="12.75" customHeight="1" x14ac:dyDescent="0.2">
      <c r="A362" s="28"/>
      <c r="B362" s="9"/>
      <c r="C362" s="9"/>
      <c r="D362" s="9"/>
      <c r="E362" s="9"/>
      <c r="F362" s="9"/>
      <c r="G362" s="9"/>
      <c r="M362" s="9"/>
      <c r="N362" s="9"/>
      <c r="O362" s="9"/>
    </row>
    <row r="363" spans="1:15" ht="12.75" customHeight="1" x14ac:dyDescent="0.2">
      <c r="A363" s="28"/>
      <c r="B363" s="9"/>
      <c r="C363" s="9"/>
      <c r="D363" s="9"/>
      <c r="E363" s="9"/>
      <c r="F363" s="9"/>
      <c r="G363" s="9"/>
      <c r="M363" s="9"/>
      <c r="N363" s="9"/>
      <c r="O363" s="9"/>
    </row>
    <row r="364" spans="1:15" ht="12.75" customHeight="1" x14ac:dyDescent="0.2">
      <c r="A364" s="28"/>
      <c r="B364" s="9"/>
      <c r="C364" s="9"/>
      <c r="D364" s="9"/>
      <c r="E364" s="9"/>
      <c r="F364" s="9"/>
      <c r="G364" s="9"/>
      <c r="M364" s="9"/>
      <c r="N364" s="9"/>
      <c r="O364" s="9"/>
    </row>
    <row r="365" spans="1:15" ht="12.75" customHeight="1" x14ac:dyDescent="0.2">
      <c r="A365" s="28"/>
      <c r="B365" s="9"/>
      <c r="C365" s="9"/>
      <c r="D365" s="9"/>
      <c r="E365" s="9"/>
      <c r="F365" s="9"/>
      <c r="G365" s="9"/>
      <c r="M365" s="9"/>
      <c r="N365" s="9"/>
      <c r="O365" s="9"/>
    </row>
    <row r="366" spans="1:15" ht="12.75" customHeight="1" x14ac:dyDescent="0.2">
      <c r="A366" s="28"/>
      <c r="B366" s="9"/>
      <c r="C366" s="9"/>
      <c r="D366" s="9"/>
      <c r="E366" s="9"/>
      <c r="F366" s="9"/>
      <c r="G366" s="9"/>
      <c r="M366" s="9"/>
      <c r="N366" s="9"/>
      <c r="O366" s="9"/>
    </row>
    <row r="367" spans="1:15" ht="12.75" customHeight="1" x14ac:dyDescent="0.2">
      <c r="A367" s="28"/>
      <c r="B367" s="9"/>
      <c r="C367" s="9"/>
      <c r="D367" s="9"/>
      <c r="E367" s="9"/>
      <c r="F367" s="9"/>
      <c r="G367" s="9"/>
      <c r="M367" s="9"/>
      <c r="N367" s="9"/>
      <c r="O367" s="9"/>
    </row>
    <row r="368" spans="1:15" ht="12.75" customHeight="1" x14ac:dyDescent="0.2">
      <c r="A368" s="28"/>
      <c r="B368" s="9"/>
      <c r="C368" s="9"/>
      <c r="D368" s="9"/>
      <c r="E368" s="9"/>
      <c r="F368" s="9"/>
      <c r="G368" s="9"/>
      <c r="M368" s="9"/>
      <c r="N368" s="9"/>
      <c r="O368" s="9"/>
    </row>
    <row r="369" spans="1:15" ht="12.75" customHeight="1" x14ac:dyDescent="0.2">
      <c r="A369" s="28"/>
      <c r="B369" s="9"/>
      <c r="C369" s="9"/>
      <c r="D369" s="9"/>
      <c r="E369" s="9"/>
      <c r="F369" s="9"/>
      <c r="G369" s="9"/>
      <c r="M369" s="9"/>
      <c r="N369" s="9"/>
      <c r="O369" s="9"/>
    </row>
    <row r="370" spans="1:15" ht="12.75" customHeight="1" x14ac:dyDescent="0.2">
      <c r="A370" s="28"/>
      <c r="B370" s="9"/>
      <c r="C370" s="9"/>
      <c r="D370" s="9"/>
      <c r="E370" s="9"/>
      <c r="F370" s="9"/>
      <c r="G370" s="9"/>
      <c r="M370" s="9"/>
      <c r="N370" s="9"/>
      <c r="O370" s="9"/>
    </row>
    <row r="371" spans="1:15" ht="12.75" customHeight="1" x14ac:dyDescent="0.2">
      <c r="A371" s="28"/>
      <c r="B371" s="9"/>
      <c r="C371" s="9"/>
      <c r="D371" s="9"/>
      <c r="E371" s="9"/>
      <c r="F371" s="9"/>
      <c r="G371" s="9"/>
      <c r="M371" s="9"/>
      <c r="N371" s="9"/>
      <c r="O371" s="9"/>
    </row>
    <row r="372" spans="1:15" ht="12.75" customHeight="1" x14ac:dyDescent="0.2">
      <c r="A372" s="28"/>
      <c r="B372" s="9"/>
      <c r="C372" s="9"/>
      <c r="D372" s="9"/>
      <c r="E372" s="9"/>
      <c r="F372" s="9"/>
      <c r="G372" s="9"/>
      <c r="M372" s="9"/>
      <c r="N372" s="9"/>
      <c r="O372" s="9"/>
    </row>
    <row r="373" spans="1:15" ht="12.75" customHeight="1" x14ac:dyDescent="0.2">
      <c r="A373" s="28"/>
      <c r="B373" s="9"/>
      <c r="C373" s="9"/>
      <c r="D373" s="9"/>
      <c r="E373" s="9"/>
      <c r="F373" s="9"/>
      <c r="G373" s="9"/>
      <c r="M373" s="9"/>
      <c r="N373" s="9"/>
      <c r="O373" s="9"/>
    </row>
    <row r="374" spans="1:15" ht="12.75" customHeight="1" x14ac:dyDescent="0.2">
      <c r="A374" s="28"/>
      <c r="B374" s="9"/>
      <c r="C374" s="9"/>
      <c r="D374" s="9"/>
      <c r="E374" s="9"/>
      <c r="F374" s="9"/>
      <c r="G374" s="9"/>
      <c r="M374" s="9"/>
      <c r="N374" s="9"/>
      <c r="O374" s="9"/>
    </row>
    <row r="375" spans="1:15" ht="12.75" customHeight="1" x14ac:dyDescent="0.2">
      <c r="A375" s="28"/>
      <c r="B375" s="9"/>
      <c r="C375" s="9"/>
      <c r="D375" s="9"/>
      <c r="E375" s="9"/>
      <c r="F375" s="9"/>
      <c r="G375" s="9"/>
      <c r="M375" s="9"/>
      <c r="N375" s="9"/>
      <c r="O375" s="9"/>
    </row>
    <row r="376" spans="1:15" ht="12.75" customHeight="1" x14ac:dyDescent="0.2">
      <c r="A376" s="28"/>
      <c r="B376" s="9"/>
      <c r="C376" s="9"/>
      <c r="D376" s="9"/>
      <c r="E376" s="9"/>
      <c r="F376" s="9"/>
      <c r="G376" s="9"/>
      <c r="M376" s="9"/>
      <c r="N376" s="9"/>
      <c r="O376" s="9"/>
    </row>
    <row r="377" spans="1:15" ht="12.75" customHeight="1" x14ac:dyDescent="0.2">
      <c r="A377" s="28"/>
      <c r="B377" s="9"/>
      <c r="C377" s="9"/>
      <c r="D377" s="9"/>
      <c r="E377" s="9"/>
      <c r="F377" s="9"/>
      <c r="G377" s="9"/>
      <c r="M377" s="9"/>
      <c r="N377" s="9"/>
      <c r="O377" s="9"/>
    </row>
    <row r="378" spans="1:15" ht="12.75" customHeight="1" x14ac:dyDescent="0.2">
      <c r="A378" s="28"/>
      <c r="B378" s="9"/>
      <c r="C378" s="9"/>
      <c r="D378" s="9"/>
      <c r="E378" s="9"/>
      <c r="F378" s="9"/>
      <c r="G378" s="9"/>
      <c r="M378" s="9"/>
      <c r="N378" s="9"/>
      <c r="O378" s="9"/>
    </row>
    <row r="379" spans="1:15" ht="12.75" customHeight="1" x14ac:dyDescent="0.2">
      <c r="A379" s="28"/>
      <c r="B379" s="9"/>
      <c r="C379" s="9"/>
      <c r="D379" s="9"/>
      <c r="E379" s="9"/>
      <c r="F379" s="9"/>
      <c r="G379" s="9"/>
      <c r="M379" s="9"/>
      <c r="N379" s="9"/>
      <c r="O379" s="9"/>
    </row>
    <row r="380" spans="1:15" ht="12.75" customHeight="1" x14ac:dyDescent="0.2">
      <c r="A380" s="28"/>
      <c r="B380" s="9"/>
      <c r="C380" s="9"/>
      <c r="D380" s="9"/>
      <c r="E380" s="9"/>
      <c r="F380" s="9"/>
      <c r="G380" s="9"/>
      <c r="M380" s="9"/>
      <c r="N380" s="9"/>
      <c r="O380" s="9"/>
    </row>
    <row r="381" spans="1:15" ht="12.75" customHeight="1" x14ac:dyDescent="0.2">
      <c r="A381" s="28"/>
      <c r="B381" s="9"/>
      <c r="C381" s="9"/>
      <c r="D381" s="9"/>
      <c r="E381" s="9"/>
      <c r="F381" s="9"/>
      <c r="G381" s="9"/>
      <c r="M381" s="9"/>
      <c r="N381" s="9"/>
      <c r="O381" s="9"/>
    </row>
    <row r="382" spans="1:15" ht="12.75" customHeight="1" x14ac:dyDescent="0.2">
      <c r="A382" s="28"/>
      <c r="B382" s="9"/>
      <c r="C382" s="9"/>
      <c r="D382" s="9"/>
      <c r="E382" s="9"/>
      <c r="F382" s="9"/>
      <c r="G382" s="9"/>
      <c r="M382" s="9"/>
      <c r="N382" s="9"/>
      <c r="O382" s="9"/>
    </row>
    <row r="383" spans="1:15" ht="12.75" customHeight="1" x14ac:dyDescent="0.2">
      <c r="A383" s="28"/>
      <c r="B383" s="9"/>
      <c r="C383" s="9"/>
      <c r="D383" s="9"/>
      <c r="E383" s="9"/>
      <c r="F383" s="9"/>
      <c r="G383" s="9"/>
      <c r="M383" s="9"/>
      <c r="N383" s="9"/>
      <c r="O383" s="9"/>
    </row>
    <row r="384" spans="1:15" ht="12.75" customHeight="1" x14ac:dyDescent="0.2">
      <c r="A384" s="28"/>
      <c r="B384" s="9"/>
      <c r="C384" s="9"/>
      <c r="D384" s="9"/>
      <c r="E384" s="9"/>
      <c r="F384" s="9"/>
      <c r="G384" s="9"/>
      <c r="M384" s="9"/>
      <c r="N384" s="9"/>
      <c r="O384" s="9"/>
    </row>
    <row r="385" spans="1:15" ht="12.75" customHeight="1" x14ac:dyDescent="0.2">
      <c r="A385" s="28"/>
      <c r="B385" s="9"/>
      <c r="C385" s="9"/>
      <c r="D385" s="9"/>
      <c r="E385" s="9"/>
      <c r="F385" s="9"/>
      <c r="G385" s="9"/>
      <c r="M385" s="9"/>
      <c r="N385" s="9"/>
      <c r="O385" s="9"/>
    </row>
    <row r="386" spans="1:15" ht="12.75" customHeight="1" x14ac:dyDescent="0.2">
      <c r="A386" s="28"/>
      <c r="B386" s="9"/>
      <c r="C386" s="9"/>
      <c r="D386" s="9"/>
      <c r="E386" s="9"/>
      <c r="F386" s="9"/>
      <c r="G386" s="9"/>
      <c r="M386" s="9"/>
      <c r="N386" s="9"/>
      <c r="O386" s="9"/>
    </row>
    <row r="387" spans="1:15" ht="12.75" customHeight="1" x14ac:dyDescent="0.2">
      <c r="A387" s="28"/>
      <c r="B387" s="9"/>
      <c r="C387" s="9"/>
      <c r="D387" s="9"/>
      <c r="E387" s="9"/>
      <c r="F387" s="9"/>
      <c r="G387" s="9"/>
      <c r="M387" s="9"/>
      <c r="N387" s="9"/>
      <c r="O387" s="9"/>
    </row>
    <row r="388" spans="1:15" ht="12.75" customHeight="1" x14ac:dyDescent="0.2">
      <c r="A388" s="28"/>
      <c r="B388" s="9"/>
      <c r="C388" s="9"/>
      <c r="D388" s="9"/>
      <c r="E388" s="9"/>
      <c r="F388" s="9"/>
      <c r="G388" s="9"/>
      <c r="M388" s="9"/>
      <c r="N388" s="9"/>
      <c r="O388" s="9"/>
    </row>
    <row r="389" spans="1:15" ht="12.75" customHeight="1" x14ac:dyDescent="0.2">
      <c r="A389" s="28"/>
      <c r="B389" s="9"/>
      <c r="C389" s="9"/>
      <c r="D389" s="9"/>
      <c r="E389" s="9"/>
      <c r="F389" s="9"/>
      <c r="G389" s="9"/>
      <c r="M389" s="9"/>
      <c r="N389" s="9"/>
      <c r="O389" s="9"/>
    </row>
    <row r="390" spans="1:15" ht="12.75" customHeight="1" x14ac:dyDescent="0.2">
      <c r="A390" s="28"/>
      <c r="B390" s="9"/>
      <c r="C390" s="9"/>
      <c r="D390" s="9"/>
      <c r="E390" s="9"/>
      <c r="F390" s="9"/>
      <c r="G390" s="9"/>
      <c r="M390" s="9"/>
      <c r="N390" s="9"/>
      <c r="O390" s="9"/>
    </row>
    <row r="391" spans="1:15" ht="12.75" customHeight="1" x14ac:dyDescent="0.2">
      <c r="A391" s="28"/>
      <c r="B391" s="9"/>
      <c r="C391" s="9"/>
      <c r="D391" s="9"/>
      <c r="E391" s="9"/>
      <c r="F391" s="9"/>
      <c r="G391" s="9"/>
      <c r="M391" s="9"/>
      <c r="N391" s="9"/>
      <c r="O391" s="9"/>
    </row>
    <row r="392" spans="1:15" ht="12.75" customHeight="1" x14ac:dyDescent="0.2">
      <c r="A392" s="28"/>
      <c r="B392" s="9"/>
      <c r="C392" s="9"/>
      <c r="D392" s="9"/>
      <c r="E392" s="9"/>
      <c r="F392" s="9"/>
      <c r="G392" s="9"/>
      <c r="M392" s="9"/>
      <c r="N392" s="9"/>
      <c r="O392" s="9"/>
    </row>
    <row r="393" spans="1:15" ht="12.75" customHeight="1" x14ac:dyDescent="0.2">
      <c r="A393" s="28"/>
      <c r="B393" s="9"/>
      <c r="C393" s="9"/>
      <c r="D393" s="9"/>
      <c r="E393" s="9"/>
      <c r="F393" s="9"/>
      <c r="G393" s="9"/>
      <c r="M393" s="9"/>
      <c r="N393" s="9"/>
      <c r="O393" s="9"/>
    </row>
    <row r="394" spans="1:15" ht="12.75" customHeight="1" x14ac:dyDescent="0.2">
      <c r="A394" s="28"/>
      <c r="B394" s="9"/>
      <c r="C394" s="9"/>
      <c r="D394" s="9"/>
      <c r="E394" s="9"/>
      <c r="F394" s="9"/>
      <c r="G394" s="9"/>
      <c r="M394" s="9"/>
      <c r="N394" s="9"/>
      <c r="O394" s="9"/>
    </row>
    <row r="395" spans="1:15" ht="12.75" customHeight="1" x14ac:dyDescent="0.2">
      <c r="A395" s="28"/>
      <c r="B395" s="9"/>
      <c r="C395" s="9"/>
      <c r="D395" s="9"/>
      <c r="E395" s="9"/>
      <c r="F395" s="9"/>
      <c r="G395" s="9"/>
      <c r="M395" s="9"/>
      <c r="N395" s="9"/>
      <c r="O395" s="9"/>
    </row>
    <row r="396" spans="1:15" ht="12.75" customHeight="1" x14ac:dyDescent="0.2">
      <c r="A396" s="28"/>
      <c r="B396" s="9"/>
      <c r="C396" s="9"/>
      <c r="D396" s="9"/>
      <c r="E396" s="9"/>
      <c r="F396" s="9"/>
      <c r="G396" s="9"/>
      <c r="M396" s="9"/>
      <c r="N396" s="9"/>
      <c r="O396" s="9"/>
    </row>
    <row r="397" spans="1:15" ht="12.75" customHeight="1" x14ac:dyDescent="0.2">
      <c r="A397" s="28"/>
      <c r="B397" s="9"/>
      <c r="C397" s="9"/>
      <c r="D397" s="9"/>
      <c r="E397" s="9"/>
      <c r="F397" s="9"/>
      <c r="G397" s="9"/>
      <c r="M397" s="9"/>
      <c r="N397" s="9"/>
      <c r="O397" s="9"/>
    </row>
    <row r="398" spans="1:15" ht="12.75" customHeight="1" x14ac:dyDescent="0.2">
      <c r="A398" s="28"/>
      <c r="B398" s="9"/>
      <c r="C398" s="9"/>
      <c r="D398" s="9"/>
      <c r="E398" s="9"/>
      <c r="F398" s="9"/>
      <c r="G398" s="9"/>
      <c r="M398" s="9"/>
      <c r="N398" s="9"/>
      <c r="O398" s="9"/>
    </row>
    <row r="399" spans="1:15" ht="12.75" customHeight="1" x14ac:dyDescent="0.2">
      <c r="A399" s="28"/>
      <c r="B399" s="9"/>
      <c r="C399" s="9"/>
      <c r="D399" s="9"/>
      <c r="E399" s="9"/>
      <c r="F399" s="9"/>
      <c r="G399" s="9"/>
      <c r="M399" s="9"/>
      <c r="N399" s="9"/>
      <c r="O399" s="9"/>
    </row>
    <row r="400" spans="1:15" ht="12.75" customHeight="1" x14ac:dyDescent="0.2">
      <c r="A400" s="28"/>
      <c r="B400" s="9"/>
      <c r="C400" s="9"/>
      <c r="D400" s="9"/>
      <c r="E400" s="9"/>
      <c r="F400" s="9"/>
      <c r="G400" s="9"/>
      <c r="M400" s="9"/>
      <c r="N400" s="9"/>
      <c r="O400" s="9"/>
    </row>
    <row r="401" spans="1:15" ht="12.75" customHeight="1" x14ac:dyDescent="0.2">
      <c r="A401" s="28"/>
      <c r="B401" s="9"/>
      <c r="C401" s="9"/>
      <c r="D401" s="9"/>
      <c r="E401" s="9"/>
      <c r="F401" s="9"/>
      <c r="G401" s="9"/>
      <c r="M401" s="9"/>
      <c r="N401" s="9"/>
      <c r="O401" s="9"/>
    </row>
    <row r="402" spans="1:15" ht="12.75" customHeight="1" x14ac:dyDescent="0.2">
      <c r="A402" s="28"/>
      <c r="B402" s="9"/>
      <c r="C402" s="9"/>
      <c r="D402" s="9"/>
      <c r="E402" s="9"/>
      <c r="F402" s="9"/>
      <c r="G402" s="9"/>
      <c r="M402" s="9"/>
      <c r="N402" s="9"/>
      <c r="O402" s="9"/>
    </row>
    <row r="403" spans="1:15" ht="12.75" customHeight="1" x14ac:dyDescent="0.2">
      <c r="A403" s="28"/>
      <c r="B403" s="9"/>
      <c r="C403" s="9"/>
      <c r="D403" s="9"/>
      <c r="E403" s="9"/>
      <c r="F403" s="9"/>
      <c r="G403" s="9"/>
      <c r="M403" s="9"/>
      <c r="N403" s="9"/>
      <c r="O403" s="9"/>
    </row>
    <row r="404" spans="1:15" ht="12.75" customHeight="1" x14ac:dyDescent="0.2">
      <c r="A404" s="28"/>
      <c r="B404" s="9"/>
      <c r="C404" s="9"/>
      <c r="D404" s="9"/>
      <c r="E404" s="9"/>
      <c r="F404" s="9"/>
      <c r="G404" s="9"/>
      <c r="M404" s="9"/>
      <c r="N404" s="9"/>
      <c r="O404" s="9"/>
    </row>
    <row r="405" spans="1:15" ht="12.75" customHeight="1" x14ac:dyDescent="0.2">
      <c r="A405" s="28"/>
      <c r="B405" s="9"/>
      <c r="C405" s="9"/>
      <c r="D405" s="9"/>
      <c r="E405" s="9"/>
      <c r="F405" s="9"/>
      <c r="G405" s="9"/>
      <c r="M405" s="9"/>
      <c r="N405" s="9"/>
      <c r="O405" s="9"/>
    </row>
    <row r="406" spans="1:15" ht="12.75" customHeight="1" x14ac:dyDescent="0.2">
      <c r="A406" s="28"/>
      <c r="B406" s="9"/>
      <c r="C406" s="9"/>
      <c r="D406" s="9"/>
      <c r="E406" s="9"/>
      <c r="F406" s="9"/>
      <c r="G406" s="9"/>
      <c r="M406" s="9"/>
      <c r="N406" s="9"/>
      <c r="O406" s="9"/>
    </row>
    <row r="407" spans="1:15" ht="12.75" customHeight="1" x14ac:dyDescent="0.2">
      <c r="A407" s="28"/>
      <c r="B407" s="9"/>
      <c r="C407" s="9"/>
      <c r="D407" s="9"/>
      <c r="E407" s="9"/>
      <c r="F407" s="9"/>
      <c r="G407" s="9"/>
      <c r="M407" s="9"/>
      <c r="N407" s="9"/>
      <c r="O407" s="9"/>
    </row>
    <row r="408" spans="1:15" ht="12.75" customHeight="1" x14ac:dyDescent="0.2">
      <c r="A408" s="28"/>
      <c r="B408" s="9"/>
      <c r="C408" s="9"/>
      <c r="D408" s="9"/>
      <c r="E408" s="9"/>
      <c r="F408" s="9"/>
      <c r="G408" s="9"/>
      <c r="M408" s="9"/>
      <c r="N408" s="9"/>
      <c r="O408" s="9"/>
    </row>
    <row r="409" spans="1:15" ht="12.75" customHeight="1" x14ac:dyDescent="0.2">
      <c r="A409" s="28"/>
      <c r="B409" s="9"/>
      <c r="C409" s="9"/>
      <c r="D409" s="9"/>
      <c r="E409" s="9"/>
      <c r="F409" s="9"/>
      <c r="G409" s="9"/>
      <c r="M409" s="9"/>
      <c r="N409" s="9"/>
      <c r="O409" s="9"/>
    </row>
    <row r="410" spans="1:15" ht="12.75" customHeight="1" x14ac:dyDescent="0.2">
      <c r="A410" s="28"/>
      <c r="B410" s="9"/>
      <c r="C410" s="9"/>
      <c r="D410" s="9"/>
      <c r="E410" s="9"/>
      <c r="F410" s="9"/>
      <c r="G410" s="9"/>
      <c r="M410" s="9"/>
      <c r="N410" s="9"/>
      <c r="O410" s="9"/>
    </row>
    <row r="411" spans="1:15" ht="12.75" customHeight="1" x14ac:dyDescent="0.2">
      <c r="A411" s="28"/>
      <c r="B411" s="9"/>
      <c r="C411" s="9"/>
      <c r="D411" s="9"/>
      <c r="E411" s="9"/>
      <c r="F411" s="9"/>
      <c r="G411" s="9"/>
      <c r="M411" s="9"/>
      <c r="N411" s="9"/>
      <c r="O411" s="9"/>
    </row>
    <row r="412" spans="1:15" ht="12.75" customHeight="1" x14ac:dyDescent="0.2">
      <c r="A412" s="28"/>
      <c r="B412" s="9"/>
      <c r="C412" s="9"/>
      <c r="D412" s="9"/>
      <c r="E412" s="9"/>
      <c r="F412" s="9"/>
      <c r="G412" s="9"/>
      <c r="M412" s="9"/>
      <c r="N412" s="9"/>
      <c r="O412" s="9"/>
    </row>
    <row r="413" spans="1:15" ht="12.75" customHeight="1" x14ac:dyDescent="0.2">
      <c r="A413" s="28"/>
      <c r="B413" s="9"/>
      <c r="C413" s="9"/>
      <c r="D413" s="9"/>
      <c r="E413" s="9"/>
      <c r="F413" s="9"/>
      <c r="G413" s="9"/>
      <c r="M413" s="9"/>
      <c r="N413" s="9"/>
      <c r="O413" s="9"/>
    </row>
    <row r="414" spans="1:15" ht="12.75" customHeight="1" x14ac:dyDescent="0.2">
      <c r="A414" s="28"/>
      <c r="B414" s="9"/>
      <c r="C414" s="9"/>
      <c r="D414" s="9"/>
      <c r="E414" s="9"/>
      <c r="F414" s="9"/>
      <c r="G414" s="9"/>
      <c r="M414" s="9"/>
      <c r="N414" s="9"/>
      <c r="O414" s="9"/>
    </row>
    <row r="415" spans="1:15" ht="12.75" customHeight="1" x14ac:dyDescent="0.2">
      <c r="A415" s="28"/>
      <c r="B415" s="9"/>
      <c r="C415" s="9"/>
      <c r="D415" s="9"/>
      <c r="E415" s="9"/>
      <c r="F415" s="9"/>
      <c r="G415" s="9"/>
      <c r="M415" s="9"/>
      <c r="N415" s="9"/>
      <c r="O415" s="9"/>
    </row>
    <row r="416" spans="1:15" ht="12.75" customHeight="1" x14ac:dyDescent="0.2">
      <c r="A416" s="28"/>
      <c r="B416" s="9"/>
      <c r="C416" s="9"/>
      <c r="D416" s="9"/>
      <c r="E416" s="9"/>
      <c r="F416" s="9"/>
      <c r="G416" s="9"/>
      <c r="M416" s="9"/>
      <c r="N416" s="9"/>
      <c r="O416" s="9"/>
    </row>
    <row r="417" spans="1:15" ht="12.75" customHeight="1" x14ac:dyDescent="0.2">
      <c r="A417" s="28"/>
      <c r="B417" s="9"/>
      <c r="C417" s="9"/>
      <c r="D417" s="9"/>
      <c r="E417" s="9"/>
      <c r="F417" s="9"/>
      <c r="G417" s="9"/>
      <c r="M417" s="9"/>
      <c r="N417" s="9"/>
      <c r="O417" s="9"/>
    </row>
    <row r="418" spans="1:15" ht="12.75" customHeight="1" x14ac:dyDescent="0.2">
      <c r="A418" s="28"/>
      <c r="B418" s="9"/>
      <c r="C418" s="9"/>
      <c r="D418" s="9"/>
      <c r="E418" s="9"/>
      <c r="F418" s="9"/>
      <c r="G418" s="9"/>
      <c r="M418" s="9"/>
      <c r="N418" s="9"/>
      <c r="O418" s="9"/>
    </row>
    <row r="419" spans="1:15" ht="12.75" customHeight="1" x14ac:dyDescent="0.2">
      <c r="A419" s="28"/>
      <c r="B419" s="9"/>
      <c r="C419" s="9"/>
      <c r="D419" s="9"/>
      <c r="E419" s="9"/>
      <c r="F419" s="9"/>
      <c r="G419" s="9"/>
      <c r="M419" s="9"/>
      <c r="N419" s="9"/>
      <c r="O419" s="9"/>
    </row>
    <row r="420" spans="1:15" ht="12.75" customHeight="1" x14ac:dyDescent="0.2">
      <c r="A420" s="28"/>
      <c r="B420" s="9"/>
      <c r="C420" s="9"/>
      <c r="D420" s="9"/>
      <c r="E420" s="9"/>
      <c r="F420" s="9"/>
      <c r="G420" s="9"/>
      <c r="M420" s="9"/>
      <c r="N420" s="9"/>
      <c r="O420" s="9"/>
    </row>
    <row r="421" spans="1:15" ht="12.75" customHeight="1" x14ac:dyDescent="0.2">
      <c r="A421" s="28"/>
      <c r="B421" s="9"/>
      <c r="C421" s="9"/>
      <c r="D421" s="9"/>
      <c r="E421" s="9"/>
      <c r="F421" s="9"/>
      <c r="G421" s="9"/>
      <c r="M421" s="9"/>
      <c r="N421" s="9"/>
      <c r="O421" s="9"/>
    </row>
    <row r="422" spans="1:15" ht="12.75" customHeight="1" x14ac:dyDescent="0.2">
      <c r="A422" s="28"/>
      <c r="B422" s="9"/>
      <c r="C422" s="9"/>
      <c r="D422" s="9"/>
      <c r="E422" s="9"/>
      <c r="F422" s="9"/>
      <c r="G422" s="9"/>
      <c r="M422" s="9"/>
      <c r="N422" s="9"/>
      <c r="O422" s="9"/>
    </row>
    <row r="423" spans="1:15" ht="12.75" customHeight="1" x14ac:dyDescent="0.2">
      <c r="A423" s="28"/>
      <c r="B423" s="9"/>
      <c r="C423" s="9"/>
      <c r="D423" s="9"/>
      <c r="E423" s="9"/>
      <c r="F423" s="9"/>
      <c r="G423" s="9"/>
      <c r="M423" s="9"/>
      <c r="N423" s="9"/>
      <c r="O423" s="9"/>
    </row>
    <row r="424" spans="1:15" ht="12.75" customHeight="1" x14ac:dyDescent="0.2">
      <c r="A424" s="28"/>
      <c r="B424" s="9"/>
      <c r="C424" s="9"/>
      <c r="D424" s="9"/>
      <c r="E424" s="9"/>
      <c r="F424" s="9"/>
      <c r="G424" s="9"/>
      <c r="M424" s="9"/>
      <c r="N424" s="9"/>
      <c r="O424" s="9"/>
    </row>
    <row r="425" spans="1:15" ht="12.75" customHeight="1" x14ac:dyDescent="0.2">
      <c r="A425" s="28"/>
      <c r="B425" s="9"/>
      <c r="C425" s="9"/>
      <c r="D425" s="9"/>
      <c r="E425" s="9"/>
      <c r="F425" s="9"/>
      <c r="G425" s="9"/>
      <c r="M425" s="9"/>
      <c r="N425" s="9"/>
      <c r="O425" s="9"/>
    </row>
    <row r="426" spans="1:15" ht="12.75" customHeight="1" x14ac:dyDescent="0.2">
      <c r="A426" s="28"/>
      <c r="B426" s="9"/>
      <c r="C426" s="9"/>
      <c r="D426" s="9"/>
      <c r="E426" s="9"/>
      <c r="F426" s="9"/>
      <c r="G426" s="9"/>
      <c r="M426" s="9"/>
      <c r="N426" s="9"/>
      <c r="O426" s="9"/>
    </row>
    <row r="427" spans="1:15" ht="12.75" customHeight="1" x14ac:dyDescent="0.2">
      <c r="A427" s="28"/>
      <c r="B427" s="9"/>
      <c r="C427" s="9"/>
      <c r="D427" s="9"/>
      <c r="E427" s="9"/>
      <c r="F427" s="9"/>
      <c r="G427" s="9"/>
      <c r="M427" s="9"/>
      <c r="N427" s="9"/>
      <c r="O427" s="9"/>
    </row>
    <row r="428" spans="1:15" ht="12.75" customHeight="1" x14ac:dyDescent="0.2">
      <c r="A428" s="28"/>
      <c r="B428" s="9"/>
      <c r="C428" s="9"/>
      <c r="D428" s="9"/>
      <c r="E428" s="9"/>
      <c r="F428" s="9"/>
      <c r="G428" s="9"/>
      <c r="M428" s="9"/>
      <c r="N428" s="9"/>
      <c r="O428" s="9"/>
    </row>
    <row r="429" spans="1:15" ht="12.75" customHeight="1" x14ac:dyDescent="0.2">
      <c r="A429" s="28"/>
      <c r="B429" s="9"/>
      <c r="C429" s="9"/>
      <c r="D429" s="9"/>
      <c r="E429" s="9"/>
      <c r="F429" s="9"/>
      <c r="G429" s="9"/>
      <c r="M429" s="9"/>
      <c r="N429" s="9"/>
      <c r="O429" s="9"/>
    </row>
    <row r="430" spans="1:15" ht="12.75" customHeight="1" x14ac:dyDescent="0.2">
      <c r="A430" s="28"/>
      <c r="B430" s="9"/>
      <c r="C430" s="9"/>
      <c r="D430" s="9"/>
      <c r="E430" s="9"/>
      <c r="F430" s="9"/>
      <c r="G430" s="9"/>
      <c r="M430" s="9"/>
      <c r="N430" s="9"/>
      <c r="O430" s="9"/>
    </row>
    <row r="431" spans="1:15" ht="12.75" customHeight="1" x14ac:dyDescent="0.2">
      <c r="A431" s="28"/>
      <c r="B431" s="9"/>
      <c r="C431" s="9"/>
      <c r="D431" s="9"/>
      <c r="E431" s="9"/>
      <c r="F431" s="9"/>
      <c r="G431" s="9"/>
      <c r="M431" s="9"/>
      <c r="N431" s="9"/>
      <c r="O431" s="9"/>
    </row>
    <row r="432" spans="1:15" ht="12.75" customHeight="1" x14ac:dyDescent="0.2">
      <c r="A432" s="28"/>
      <c r="B432" s="9"/>
      <c r="C432" s="9"/>
      <c r="D432" s="9"/>
      <c r="E432" s="9"/>
      <c r="F432" s="9"/>
      <c r="G432" s="9"/>
      <c r="M432" s="9"/>
      <c r="N432" s="9"/>
      <c r="O432" s="9"/>
    </row>
    <row r="433" spans="1:15" ht="12.75" customHeight="1" x14ac:dyDescent="0.2">
      <c r="A433" s="28"/>
      <c r="B433" s="9"/>
      <c r="C433" s="9"/>
      <c r="D433" s="9"/>
      <c r="E433" s="9"/>
      <c r="F433" s="9"/>
      <c r="G433" s="9"/>
      <c r="M433" s="9"/>
      <c r="N433" s="9"/>
      <c r="O433" s="9"/>
    </row>
    <row r="434" spans="1:15" ht="12.75" customHeight="1" x14ac:dyDescent="0.2">
      <c r="A434" s="28"/>
      <c r="B434" s="9"/>
      <c r="C434" s="9"/>
      <c r="D434" s="9"/>
      <c r="E434" s="9"/>
      <c r="F434" s="9"/>
      <c r="G434" s="9"/>
      <c r="M434" s="9"/>
      <c r="N434" s="9"/>
      <c r="O434" s="9"/>
    </row>
    <row r="435" spans="1:15" ht="12.75" customHeight="1" x14ac:dyDescent="0.2">
      <c r="A435" s="28"/>
      <c r="B435" s="9"/>
      <c r="C435" s="9"/>
      <c r="D435" s="9"/>
      <c r="E435" s="9"/>
      <c r="F435" s="9"/>
      <c r="G435" s="9"/>
      <c r="M435" s="9"/>
      <c r="N435" s="9"/>
      <c r="O435" s="9"/>
    </row>
    <row r="436" spans="1:15" ht="12.75" customHeight="1" x14ac:dyDescent="0.2">
      <c r="A436" s="28"/>
      <c r="B436" s="9"/>
      <c r="C436" s="9"/>
      <c r="D436" s="9"/>
      <c r="E436" s="9"/>
      <c r="F436" s="9"/>
      <c r="G436" s="9"/>
      <c r="M436" s="9"/>
      <c r="N436" s="9"/>
      <c r="O436" s="9"/>
    </row>
    <row r="437" spans="1:15" ht="12.75" customHeight="1" x14ac:dyDescent="0.2">
      <c r="A437" s="28"/>
      <c r="B437" s="9"/>
      <c r="C437" s="9"/>
      <c r="D437" s="9"/>
      <c r="E437" s="9"/>
      <c r="F437" s="9"/>
      <c r="G437" s="9"/>
      <c r="M437" s="9"/>
      <c r="N437" s="9"/>
      <c r="O437" s="9"/>
    </row>
    <row r="438" spans="1:15" ht="12.75" customHeight="1" x14ac:dyDescent="0.2">
      <c r="A438" s="28"/>
      <c r="B438" s="9"/>
      <c r="C438" s="9"/>
      <c r="D438" s="9"/>
      <c r="E438" s="9"/>
      <c r="F438" s="9"/>
      <c r="G438" s="9"/>
      <c r="M438" s="9"/>
      <c r="N438" s="9"/>
      <c r="O438" s="9"/>
    </row>
    <row r="439" spans="1:15" ht="12.75" customHeight="1" x14ac:dyDescent="0.2">
      <c r="A439" s="28"/>
      <c r="B439" s="9"/>
      <c r="C439" s="9"/>
      <c r="D439" s="9"/>
      <c r="E439" s="9"/>
      <c r="F439" s="9"/>
      <c r="G439" s="9"/>
      <c r="M439" s="9"/>
      <c r="N439" s="9"/>
      <c r="O439" s="9"/>
    </row>
    <row r="440" spans="1:15" ht="12.75" customHeight="1" x14ac:dyDescent="0.2">
      <c r="A440" s="28"/>
      <c r="B440" s="9"/>
      <c r="C440" s="9"/>
      <c r="D440" s="9"/>
      <c r="E440" s="9"/>
      <c r="F440" s="9"/>
      <c r="G440" s="9"/>
      <c r="M440" s="9"/>
      <c r="N440" s="9"/>
      <c r="O440" s="9"/>
    </row>
    <row r="441" spans="1:15" ht="12.75" customHeight="1" x14ac:dyDescent="0.2">
      <c r="A441" s="28"/>
      <c r="B441" s="9"/>
      <c r="C441" s="9"/>
      <c r="D441" s="9"/>
      <c r="E441" s="9"/>
      <c r="F441" s="9"/>
      <c r="G441" s="9"/>
      <c r="M441" s="9"/>
      <c r="N441" s="9"/>
      <c r="O441" s="9"/>
    </row>
    <row r="442" spans="1:15" ht="12.75" customHeight="1" x14ac:dyDescent="0.2">
      <c r="A442" s="28"/>
      <c r="B442" s="9"/>
      <c r="C442" s="9"/>
      <c r="D442" s="9"/>
      <c r="E442" s="9"/>
      <c r="F442" s="9"/>
      <c r="G442" s="9"/>
      <c r="M442" s="9"/>
      <c r="N442" s="9"/>
      <c r="O442" s="9"/>
    </row>
    <row r="443" spans="1:15" ht="12.75" customHeight="1" x14ac:dyDescent="0.2">
      <c r="A443" s="28"/>
      <c r="B443" s="9"/>
      <c r="C443" s="9"/>
      <c r="D443" s="9"/>
      <c r="E443" s="9"/>
      <c r="F443" s="9"/>
      <c r="G443" s="9"/>
      <c r="M443" s="9"/>
      <c r="N443" s="9"/>
      <c r="O443" s="9"/>
    </row>
    <row r="444" spans="1:15" ht="12.75" customHeight="1" x14ac:dyDescent="0.2">
      <c r="A444" s="28"/>
      <c r="B444" s="9"/>
      <c r="C444" s="9"/>
      <c r="D444" s="9"/>
      <c r="E444" s="9"/>
      <c r="F444" s="9"/>
      <c r="G444" s="9"/>
      <c r="M444" s="9"/>
      <c r="N444" s="9"/>
      <c r="O444" s="9"/>
    </row>
    <row r="445" spans="1:15" ht="12.75" customHeight="1" x14ac:dyDescent="0.2">
      <c r="A445" s="28"/>
      <c r="B445" s="9"/>
      <c r="C445" s="9"/>
      <c r="D445" s="9"/>
      <c r="E445" s="9"/>
      <c r="F445" s="9"/>
      <c r="G445" s="9"/>
      <c r="M445" s="9"/>
      <c r="N445" s="9"/>
      <c r="O445" s="9"/>
    </row>
    <row r="446" spans="1:15" ht="12.75" customHeight="1" x14ac:dyDescent="0.2">
      <c r="A446" s="28"/>
      <c r="B446" s="9"/>
      <c r="C446" s="9"/>
      <c r="D446" s="9"/>
      <c r="E446" s="9"/>
      <c r="F446" s="9"/>
      <c r="G446" s="9"/>
      <c r="M446" s="9"/>
      <c r="N446" s="9"/>
      <c r="O446" s="9"/>
    </row>
    <row r="447" spans="1:15" ht="12.75" customHeight="1" x14ac:dyDescent="0.2">
      <c r="A447" s="28"/>
      <c r="B447" s="9"/>
      <c r="C447" s="9"/>
      <c r="D447" s="9"/>
      <c r="E447" s="9"/>
      <c r="F447" s="9"/>
      <c r="G447" s="9"/>
      <c r="M447" s="9"/>
      <c r="N447" s="9"/>
      <c r="O447" s="9"/>
    </row>
    <row r="448" spans="1:15" ht="12.75" customHeight="1" x14ac:dyDescent="0.2">
      <c r="A448" s="28"/>
      <c r="B448" s="9"/>
      <c r="C448" s="9"/>
      <c r="D448" s="9"/>
      <c r="E448" s="9"/>
      <c r="F448" s="9"/>
      <c r="G448" s="9"/>
      <c r="M448" s="9"/>
      <c r="N448" s="9"/>
      <c r="O448" s="9"/>
    </row>
    <row r="449" spans="1:15" ht="12.75" customHeight="1" x14ac:dyDescent="0.2">
      <c r="A449" s="28"/>
      <c r="B449" s="9"/>
      <c r="C449" s="9"/>
      <c r="D449" s="9"/>
      <c r="E449" s="9"/>
      <c r="F449" s="9"/>
      <c r="G449" s="9"/>
      <c r="M449" s="9"/>
      <c r="N449" s="9"/>
      <c r="O449" s="9"/>
    </row>
    <row r="450" spans="1:15" ht="12.75" customHeight="1" x14ac:dyDescent="0.2">
      <c r="A450" s="28"/>
      <c r="B450" s="9"/>
      <c r="C450" s="9"/>
      <c r="D450" s="9"/>
      <c r="E450" s="9"/>
      <c r="F450" s="9"/>
      <c r="G450" s="9"/>
      <c r="M450" s="9"/>
      <c r="N450" s="9"/>
      <c r="O450" s="9"/>
    </row>
    <row r="451" spans="1:15" ht="12.75" customHeight="1" x14ac:dyDescent="0.2">
      <c r="A451" s="28"/>
      <c r="B451" s="9"/>
      <c r="C451" s="9"/>
      <c r="D451" s="9"/>
      <c r="E451" s="9"/>
      <c r="F451" s="9"/>
      <c r="G451" s="9"/>
      <c r="M451" s="9"/>
      <c r="N451" s="9"/>
      <c r="O451" s="9"/>
    </row>
    <row r="452" spans="1:15" ht="12.75" customHeight="1" x14ac:dyDescent="0.2">
      <c r="A452" s="28"/>
      <c r="B452" s="9"/>
      <c r="C452" s="9"/>
      <c r="D452" s="9"/>
      <c r="E452" s="9"/>
      <c r="F452" s="9"/>
      <c r="G452" s="9"/>
      <c r="M452" s="9"/>
      <c r="N452" s="9"/>
      <c r="O452" s="9"/>
    </row>
    <row r="453" spans="1:15" ht="12.75" customHeight="1" x14ac:dyDescent="0.2">
      <c r="A453" s="28"/>
      <c r="B453" s="9"/>
      <c r="C453" s="9"/>
      <c r="D453" s="9"/>
      <c r="E453" s="9"/>
      <c r="F453" s="9"/>
      <c r="G453" s="9"/>
      <c r="M453" s="9"/>
      <c r="N453" s="9"/>
      <c r="O453" s="9"/>
    </row>
    <row r="454" spans="1:15" ht="12.75" customHeight="1" x14ac:dyDescent="0.2">
      <c r="A454" s="28"/>
      <c r="B454" s="9"/>
      <c r="C454" s="9"/>
      <c r="D454" s="9"/>
      <c r="E454" s="9"/>
      <c r="F454" s="9"/>
      <c r="G454" s="9"/>
      <c r="M454" s="9"/>
      <c r="N454" s="9"/>
      <c r="O454" s="9"/>
    </row>
    <row r="455" spans="1:15" ht="12.75" customHeight="1" x14ac:dyDescent="0.2">
      <c r="A455" s="28"/>
      <c r="B455" s="9"/>
      <c r="C455" s="9"/>
      <c r="D455" s="9"/>
      <c r="E455" s="9"/>
      <c r="F455" s="9"/>
      <c r="G455" s="9"/>
      <c r="M455" s="9"/>
      <c r="N455" s="9"/>
      <c r="O455" s="9"/>
    </row>
    <row r="456" spans="1:15" ht="12.75" customHeight="1" x14ac:dyDescent="0.2">
      <c r="A456" s="28"/>
      <c r="B456" s="9"/>
      <c r="C456" s="9"/>
      <c r="D456" s="9"/>
      <c r="E456" s="9"/>
      <c r="F456" s="9"/>
      <c r="G456" s="9"/>
      <c r="M456" s="9"/>
      <c r="N456" s="9"/>
      <c r="O456" s="9"/>
    </row>
    <row r="457" spans="1:15" ht="12.75" customHeight="1" x14ac:dyDescent="0.2">
      <c r="A457" s="28"/>
      <c r="B457" s="9"/>
      <c r="C457" s="9"/>
      <c r="D457" s="9"/>
      <c r="E457" s="9"/>
      <c r="F457" s="9"/>
      <c r="G457" s="9"/>
      <c r="M457" s="9"/>
      <c r="N457" s="9"/>
      <c r="O457" s="9"/>
    </row>
    <row r="458" spans="1:15" ht="12.75" customHeight="1" x14ac:dyDescent="0.2">
      <c r="A458" s="28"/>
      <c r="B458" s="9"/>
      <c r="C458" s="9"/>
      <c r="D458" s="9"/>
      <c r="E458" s="9"/>
      <c r="F458" s="9"/>
      <c r="G458" s="9"/>
      <c r="M458" s="9"/>
      <c r="N458" s="9"/>
      <c r="O458" s="9"/>
    </row>
    <row r="459" spans="1:15" ht="12.75" customHeight="1" x14ac:dyDescent="0.2">
      <c r="A459" s="28"/>
      <c r="B459" s="9"/>
      <c r="C459" s="9"/>
      <c r="D459" s="9"/>
      <c r="E459" s="9"/>
      <c r="F459" s="9"/>
      <c r="G459" s="9"/>
      <c r="M459" s="9"/>
      <c r="N459" s="9"/>
      <c r="O459" s="9"/>
    </row>
    <row r="460" spans="1:15" ht="12.75" customHeight="1" x14ac:dyDescent="0.2">
      <c r="A460" s="28"/>
      <c r="B460" s="9"/>
      <c r="C460" s="9"/>
      <c r="D460" s="9"/>
      <c r="E460" s="9"/>
      <c r="F460" s="9"/>
      <c r="G460" s="9"/>
      <c r="M460" s="9"/>
      <c r="N460" s="9"/>
      <c r="O460" s="9"/>
    </row>
    <row r="461" spans="1:15" ht="12.75" customHeight="1" x14ac:dyDescent="0.2">
      <c r="A461" s="28"/>
      <c r="B461" s="9"/>
      <c r="C461" s="9"/>
      <c r="D461" s="9"/>
      <c r="E461" s="9"/>
      <c r="F461" s="9"/>
      <c r="G461" s="9"/>
      <c r="M461" s="9"/>
      <c r="N461" s="9"/>
      <c r="O461" s="9"/>
    </row>
    <row r="462" spans="1:15" ht="12.75" customHeight="1" x14ac:dyDescent="0.2">
      <c r="A462" s="28"/>
      <c r="B462" s="9"/>
      <c r="C462" s="9"/>
      <c r="D462" s="9"/>
      <c r="E462" s="9"/>
      <c r="F462" s="9"/>
      <c r="G462" s="9"/>
      <c r="M462" s="9"/>
      <c r="N462" s="9"/>
      <c r="O462" s="9"/>
    </row>
    <row r="463" spans="1:15" ht="12.75" customHeight="1" x14ac:dyDescent="0.2">
      <c r="A463" s="28"/>
      <c r="B463" s="9"/>
      <c r="C463" s="9"/>
      <c r="D463" s="9"/>
      <c r="E463" s="9"/>
      <c r="F463" s="9"/>
      <c r="G463" s="9"/>
      <c r="M463" s="9"/>
      <c r="N463" s="9"/>
      <c r="O463" s="9"/>
    </row>
    <row r="464" spans="1:15" ht="12.75" customHeight="1" x14ac:dyDescent="0.2">
      <c r="A464" s="28"/>
      <c r="B464" s="9"/>
      <c r="C464" s="9"/>
      <c r="D464" s="9"/>
      <c r="E464" s="9"/>
      <c r="F464" s="9"/>
      <c r="G464" s="9"/>
      <c r="M464" s="9"/>
      <c r="N464" s="9"/>
      <c r="O464" s="9"/>
    </row>
    <row r="465" spans="1:15" ht="12.75" customHeight="1" x14ac:dyDescent="0.2">
      <c r="A465" s="28"/>
      <c r="B465" s="9"/>
      <c r="C465" s="9"/>
      <c r="D465" s="9"/>
      <c r="E465" s="9"/>
      <c r="F465" s="9"/>
      <c r="G465" s="9"/>
      <c r="M465" s="9"/>
      <c r="N465" s="9"/>
      <c r="O465" s="9"/>
    </row>
    <row r="466" spans="1:15" ht="12.75" customHeight="1" x14ac:dyDescent="0.2">
      <c r="A466" s="28"/>
      <c r="B466" s="9"/>
      <c r="C466" s="9"/>
      <c r="D466" s="9"/>
      <c r="E466" s="9"/>
      <c r="F466" s="9"/>
      <c r="G466" s="9"/>
      <c r="M466" s="9"/>
      <c r="N466" s="9"/>
      <c r="O466" s="9"/>
    </row>
    <row r="467" spans="1:15" ht="12.75" customHeight="1" x14ac:dyDescent="0.2">
      <c r="A467" s="28"/>
      <c r="B467" s="9"/>
      <c r="C467" s="9"/>
      <c r="D467" s="9"/>
      <c r="E467" s="9"/>
      <c r="F467" s="9"/>
      <c r="G467" s="9"/>
      <c r="M467" s="9"/>
      <c r="N467" s="9"/>
      <c r="O467" s="9"/>
    </row>
    <row r="468" spans="1:15" ht="12.75" customHeight="1" x14ac:dyDescent="0.2">
      <c r="A468" s="28"/>
      <c r="B468" s="9"/>
      <c r="C468" s="9"/>
      <c r="D468" s="9"/>
      <c r="E468" s="9"/>
      <c r="F468" s="9"/>
      <c r="G468" s="9"/>
      <c r="M468" s="9"/>
      <c r="N468" s="9"/>
      <c r="O468" s="9"/>
    </row>
    <row r="469" spans="1:15" ht="12.75" customHeight="1" x14ac:dyDescent="0.2">
      <c r="A469" s="28"/>
      <c r="B469" s="9"/>
      <c r="C469" s="9"/>
      <c r="D469" s="9"/>
      <c r="E469" s="9"/>
      <c r="F469" s="9"/>
      <c r="G469" s="9"/>
      <c r="M469" s="9"/>
      <c r="N469" s="9"/>
      <c r="O469" s="9"/>
    </row>
    <row r="470" spans="1:15" ht="12.75" customHeight="1" x14ac:dyDescent="0.2">
      <c r="A470" s="28"/>
      <c r="B470" s="9"/>
      <c r="C470" s="9"/>
      <c r="D470" s="9"/>
      <c r="E470" s="9"/>
      <c r="F470" s="9"/>
      <c r="G470" s="9"/>
      <c r="M470" s="9"/>
      <c r="N470" s="9"/>
      <c r="O470" s="9"/>
    </row>
    <row r="471" spans="1:15" ht="12.75" customHeight="1" x14ac:dyDescent="0.2">
      <c r="A471" s="28"/>
      <c r="B471" s="9"/>
      <c r="C471" s="9"/>
      <c r="D471" s="9"/>
      <c r="E471" s="9"/>
      <c r="F471" s="9"/>
      <c r="G471" s="9"/>
      <c r="M471" s="9"/>
      <c r="N471" s="9"/>
      <c r="O471" s="9"/>
    </row>
    <row r="472" spans="1:15" ht="12.75" customHeight="1" x14ac:dyDescent="0.2">
      <c r="A472" s="28"/>
      <c r="B472" s="9"/>
      <c r="C472" s="9"/>
      <c r="D472" s="9"/>
      <c r="E472" s="9"/>
      <c r="F472" s="9"/>
      <c r="G472" s="9"/>
      <c r="M472" s="9"/>
      <c r="N472" s="9"/>
      <c r="O472" s="9"/>
    </row>
    <row r="473" spans="1:15" ht="12.75" customHeight="1" x14ac:dyDescent="0.2">
      <c r="A473" s="28"/>
      <c r="B473" s="9"/>
      <c r="C473" s="9"/>
      <c r="D473" s="9"/>
      <c r="E473" s="9"/>
      <c r="F473" s="9"/>
      <c r="G473" s="9"/>
      <c r="M473" s="9"/>
      <c r="N473" s="9"/>
      <c r="O473" s="9"/>
    </row>
    <row r="474" spans="1:15" ht="12.75" customHeight="1" x14ac:dyDescent="0.2">
      <c r="A474" s="28"/>
      <c r="B474" s="9"/>
      <c r="C474" s="9"/>
      <c r="D474" s="9"/>
      <c r="E474" s="9"/>
      <c r="F474" s="9"/>
      <c r="G474" s="9"/>
      <c r="M474" s="9"/>
      <c r="N474" s="9"/>
      <c r="O474" s="9"/>
    </row>
    <row r="475" spans="1:15" ht="12.75" customHeight="1" x14ac:dyDescent="0.2">
      <c r="A475" s="28"/>
      <c r="B475" s="9"/>
      <c r="C475" s="9"/>
      <c r="D475" s="9"/>
      <c r="E475" s="9"/>
      <c r="F475" s="9"/>
      <c r="G475" s="9"/>
      <c r="M475" s="9"/>
      <c r="N475" s="9"/>
      <c r="O475" s="9"/>
    </row>
    <row r="476" spans="1:15" ht="12.75" customHeight="1" x14ac:dyDescent="0.2">
      <c r="A476" s="28"/>
      <c r="B476" s="9"/>
      <c r="C476" s="9"/>
      <c r="D476" s="9"/>
      <c r="E476" s="9"/>
      <c r="F476" s="9"/>
      <c r="G476" s="9"/>
      <c r="M476" s="9"/>
      <c r="N476" s="9"/>
      <c r="O476" s="9"/>
    </row>
    <row r="477" spans="1:15" ht="12.75" customHeight="1" x14ac:dyDescent="0.2">
      <c r="A477" s="28"/>
      <c r="B477" s="9"/>
      <c r="C477" s="9"/>
      <c r="D477" s="9"/>
      <c r="E477" s="9"/>
      <c r="F477" s="9"/>
      <c r="G477" s="9"/>
      <c r="M477" s="9"/>
      <c r="N477" s="9"/>
      <c r="O477" s="9"/>
    </row>
    <row r="478" spans="1:15" ht="12.75" customHeight="1" x14ac:dyDescent="0.2">
      <c r="A478" s="28"/>
      <c r="B478" s="9"/>
      <c r="C478" s="9"/>
      <c r="D478" s="9"/>
      <c r="E478" s="9"/>
      <c r="F478" s="9"/>
      <c r="G478" s="9"/>
      <c r="M478" s="9"/>
      <c r="N478" s="9"/>
      <c r="O478" s="9"/>
    </row>
    <row r="479" spans="1:15" ht="12.75" customHeight="1" x14ac:dyDescent="0.2">
      <c r="A479" s="28"/>
      <c r="B479" s="9"/>
      <c r="C479" s="9"/>
      <c r="D479" s="9"/>
      <c r="E479" s="9"/>
      <c r="F479" s="9"/>
      <c r="G479" s="9"/>
      <c r="M479" s="9"/>
      <c r="N479" s="9"/>
      <c r="O479" s="9"/>
    </row>
    <row r="480" spans="1:15" ht="12.75" customHeight="1" x14ac:dyDescent="0.2">
      <c r="A480" s="28"/>
      <c r="B480" s="9"/>
      <c r="C480" s="9"/>
      <c r="D480" s="9"/>
      <c r="E480" s="9"/>
      <c r="F480" s="9"/>
      <c r="G480" s="9"/>
      <c r="M480" s="9"/>
      <c r="N480" s="9"/>
      <c r="O480" s="9"/>
    </row>
    <row r="481" spans="1:15" ht="12.75" customHeight="1" x14ac:dyDescent="0.2">
      <c r="A481" s="28"/>
      <c r="B481" s="9"/>
      <c r="C481" s="9"/>
      <c r="D481" s="9"/>
      <c r="E481" s="9"/>
      <c r="F481" s="9"/>
      <c r="G481" s="9"/>
      <c r="M481" s="9"/>
      <c r="N481" s="9"/>
      <c r="O481" s="9"/>
    </row>
    <row r="482" spans="1:15" ht="12.75" customHeight="1" x14ac:dyDescent="0.2">
      <c r="A482" s="28"/>
      <c r="B482" s="9"/>
      <c r="C482" s="9"/>
      <c r="D482" s="9"/>
      <c r="E482" s="9"/>
      <c r="F482" s="9"/>
      <c r="G482" s="9"/>
      <c r="M482" s="9"/>
      <c r="N482" s="9"/>
      <c r="O482" s="9"/>
    </row>
    <row r="483" spans="1:15" ht="12.75" customHeight="1" x14ac:dyDescent="0.2">
      <c r="A483" s="28"/>
      <c r="B483" s="9"/>
      <c r="C483" s="9"/>
      <c r="D483" s="9"/>
      <c r="E483" s="9"/>
      <c r="F483" s="9"/>
      <c r="G483" s="9"/>
      <c r="M483" s="9"/>
      <c r="N483" s="9"/>
      <c r="O483" s="9"/>
    </row>
    <row r="484" spans="1:15" ht="12.75" customHeight="1" x14ac:dyDescent="0.2">
      <c r="A484" s="28"/>
      <c r="B484" s="9"/>
      <c r="C484" s="9"/>
      <c r="D484" s="9"/>
      <c r="E484" s="9"/>
      <c r="F484" s="9"/>
      <c r="G484" s="9"/>
      <c r="M484" s="9"/>
      <c r="N484" s="9"/>
      <c r="O484" s="9"/>
    </row>
    <row r="485" spans="1:15" ht="12.75" customHeight="1" x14ac:dyDescent="0.2">
      <c r="A485" s="28"/>
      <c r="B485" s="9"/>
      <c r="C485" s="9"/>
      <c r="D485" s="9"/>
      <c r="E485" s="9"/>
      <c r="F485" s="9"/>
      <c r="G485" s="9"/>
      <c r="M485" s="9"/>
      <c r="N485" s="9"/>
      <c r="O485" s="9"/>
    </row>
    <row r="486" spans="1:15" ht="12.75" customHeight="1" x14ac:dyDescent="0.2">
      <c r="A486" s="28"/>
      <c r="B486" s="9"/>
      <c r="C486" s="9"/>
      <c r="D486" s="9"/>
      <c r="E486" s="9"/>
      <c r="F486" s="9"/>
      <c r="G486" s="9"/>
      <c r="M486" s="9"/>
      <c r="N486" s="9"/>
      <c r="O486" s="9"/>
    </row>
    <row r="487" spans="1:15" ht="12.75" customHeight="1" x14ac:dyDescent="0.2">
      <c r="A487" s="28"/>
      <c r="B487" s="9"/>
      <c r="C487" s="9"/>
      <c r="D487" s="9"/>
      <c r="E487" s="9"/>
      <c r="F487" s="9"/>
      <c r="G487" s="9"/>
      <c r="M487" s="9"/>
      <c r="N487" s="9"/>
      <c r="O487" s="9"/>
    </row>
    <row r="488" spans="1:15" ht="12.75" customHeight="1" x14ac:dyDescent="0.2">
      <c r="A488" s="28"/>
      <c r="B488" s="9"/>
      <c r="C488" s="9"/>
      <c r="D488" s="9"/>
      <c r="E488" s="9"/>
      <c r="F488" s="9"/>
      <c r="G488" s="9"/>
      <c r="M488" s="9"/>
      <c r="N488" s="9"/>
      <c r="O488" s="9"/>
    </row>
    <row r="489" spans="1:15" ht="12.75" customHeight="1" x14ac:dyDescent="0.2">
      <c r="A489" s="28"/>
      <c r="B489" s="9"/>
      <c r="C489" s="9"/>
      <c r="D489" s="9"/>
      <c r="E489" s="9"/>
      <c r="F489" s="9"/>
      <c r="G489" s="9"/>
      <c r="M489" s="9"/>
      <c r="N489" s="9"/>
      <c r="O489" s="9"/>
    </row>
    <row r="490" spans="1:15" ht="12.75" customHeight="1" x14ac:dyDescent="0.2">
      <c r="A490" s="28"/>
      <c r="B490" s="9"/>
      <c r="C490" s="9"/>
      <c r="D490" s="9"/>
      <c r="E490" s="9"/>
      <c r="F490" s="9"/>
      <c r="G490" s="9"/>
      <c r="M490" s="9"/>
      <c r="N490" s="9"/>
      <c r="O490" s="9"/>
    </row>
    <row r="491" spans="1:15" ht="12.75" customHeight="1" x14ac:dyDescent="0.2">
      <c r="A491" s="28"/>
      <c r="B491" s="9"/>
      <c r="C491" s="9"/>
      <c r="D491" s="9"/>
      <c r="E491" s="9"/>
      <c r="F491" s="9"/>
      <c r="G491" s="9"/>
      <c r="M491" s="9"/>
      <c r="N491" s="9"/>
      <c r="O491" s="9"/>
    </row>
    <row r="492" spans="1:15" ht="12.75" customHeight="1" x14ac:dyDescent="0.2">
      <c r="A492" s="28"/>
      <c r="B492" s="9"/>
      <c r="C492" s="9"/>
      <c r="D492" s="9"/>
      <c r="E492" s="9"/>
      <c r="F492" s="9"/>
      <c r="G492" s="9"/>
      <c r="M492" s="9"/>
      <c r="N492" s="9"/>
      <c r="O492" s="9"/>
    </row>
    <row r="493" spans="1:15" ht="12.75" customHeight="1" x14ac:dyDescent="0.2">
      <c r="A493" s="28"/>
      <c r="B493" s="9"/>
      <c r="C493" s="9"/>
      <c r="D493" s="9"/>
      <c r="E493" s="9"/>
      <c r="F493" s="9"/>
      <c r="G493" s="9"/>
      <c r="M493" s="9"/>
      <c r="N493" s="9"/>
      <c r="O493" s="9"/>
    </row>
    <row r="494" spans="1:15" ht="12.75" customHeight="1" x14ac:dyDescent="0.2">
      <c r="A494" s="28"/>
      <c r="B494" s="9"/>
      <c r="C494" s="9"/>
      <c r="D494" s="9"/>
      <c r="E494" s="9"/>
      <c r="F494" s="9"/>
      <c r="G494" s="9"/>
      <c r="M494" s="9"/>
      <c r="N494" s="9"/>
      <c r="O494" s="9"/>
    </row>
    <row r="495" spans="1:15" ht="12.75" customHeight="1" x14ac:dyDescent="0.2">
      <c r="A495" s="28"/>
      <c r="B495" s="9"/>
      <c r="C495" s="9"/>
      <c r="D495" s="9"/>
      <c r="E495" s="9"/>
      <c r="F495" s="9"/>
      <c r="G495" s="9"/>
      <c r="M495" s="9"/>
      <c r="N495" s="9"/>
      <c r="O495" s="9"/>
    </row>
    <row r="496" spans="1:15" ht="12.75" customHeight="1" x14ac:dyDescent="0.2">
      <c r="A496" s="28"/>
      <c r="B496" s="9"/>
      <c r="C496" s="9"/>
      <c r="D496" s="9"/>
      <c r="E496" s="9"/>
      <c r="F496" s="9"/>
      <c r="G496" s="9"/>
      <c r="M496" s="9"/>
      <c r="N496" s="9"/>
      <c r="O496" s="9"/>
    </row>
    <row r="497" spans="1:15" ht="12.75" customHeight="1" x14ac:dyDescent="0.2">
      <c r="A497" s="28"/>
      <c r="B497" s="9"/>
      <c r="C497" s="9"/>
      <c r="D497" s="9"/>
      <c r="E497" s="9"/>
      <c r="F497" s="9"/>
      <c r="G497" s="9"/>
      <c r="M497" s="9"/>
      <c r="N497" s="9"/>
      <c r="O497" s="9"/>
    </row>
    <row r="498" spans="1:15" ht="12.75" customHeight="1" x14ac:dyDescent="0.2">
      <c r="A498" s="28"/>
      <c r="B498" s="9"/>
      <c r="C498" s="9"/>
      <c r="D498" s="9"/>
      <c r="E498" s="9"/>
      <c r="F498" s="9"/>
      <c r="G498" s="9"/>
      <c r="M498" s="9"/>
      <c r="N498" s="9"/>
      <c r="O498" s="9"/>
    </row>
    <row r="499" spans="1:15" ht="12.75" customHeight="1" x14ac:dyDescent="0.2">
      <c r="A499" s="28"/>
      <c r="B499" s="9"/>
      <c r="C499" s="9"/>
      <c r="D499" s="9"/>
      <c r="E499" s="9"/>
      <c r="F499" s="9"/>
      <c r="G499" s="9"/>
      <c r="M499" s="9"/>
      <c r="N499" s="9"/>
      <c r="O499" s="9"/>
    </row>
    <row r="500" spans="1:15" ht="12.75" customHeight="1" x14ac:dyDescent="0.2">
      <c r="A500" s="28"/>
      <c r="B500" s="9"/>
      <c r="C500" s="9"/>
      <c r="D500" s="9"/>
      <c r="E500" s="9"/>
      <c r="F500" s="9"/>
      <c r="G500" s="9"/>
      <c r="M500" s="9"/>
      <c r="N500" s="9"/>
      <c r="O500" s="9"/>
    </row>
    <row r="501" spans="1:15" ht="12.75" customHeight="1" x14ac:dyDescent="0.2">
      <c r="A501" s="28"/>
      <c r="B501" s="9"/>
      <c r="C501" s="9"/>
      <c r="D501" s="9"/>
      <c r="E501" s="9"/>
      <c r="F501" s="9"/>
      <c r="G501" s="9"/>
      <c r="M501" s="9"/>
      <c r="N501" s="9"/>
      <c r="O501" s="9"/>
    </row>
    <row r="502" spans="1:15" ht="12.75" customHeight="1" x14ac:dyDescent="0.2">
      <c r="A502" s="28"/>
      <c r="B502" s="9"/>
      <c r="C502" s="9"/>
      <c r="D502" s="9"/>
      <c r="E502" s="9"/>
      <c r="F502" s="9"/>
      <c r="G502" s="9"/>
      <c r="M502" s="9"/>
      <c r="N502" s="9"/>
      <c r="O502" s="9"/>
    </row>
    <row r="503" spans="1:15" ht="12.75" customHeight="1" x14ac:dyDescent="0.2">
      <c r="A503" s="28"/>
      <c r="B503" s="9"/>
      <c r="C503" s="9"/>
      <c r="D503" s="9"/>
      <c r="E503" s="9"/>
      <c r="F503" s="9"/>
      <c r="G503" s="9"/>
      <c r="M503" s="9"/>
      <c r="N503" s="9"/>
      <c r="O503" s="9"/>
    </row>
    <row r="504" spans="1:15" ht="12.75" customHeight="1" x14ac:dyDescent="0.2">
      <c r="A504" s="28"/>
      <c r="B504" s="9"/>
      <c r="C504" s="9"/>
      <c r="D504" s="9"/>
      <c r="E504" s="9"/>
      <c r="F504" s="9"/>
      <c r="G504" s="9"/>
      <c r="M504" s="9"/>
      <c r="N504" s="9"/>
      <c r="O504" s="9"/>
    </row>
    <row r="505" spans="1:15" ht="12.75" customHeight="1" x14ac:dyDescent="0.2">
      <c r="A505" s="28"/>
      <c r="B505" s="9"/>
      <c r="C505" s="9"/>
      <c r="D505" s="9"/>
      <c r="E505" s="9"/>
      <c r="F505" s="9"/>
      <c r="G505" s="9"/>
      <c r="M505" s="9"/>
      <c r="N505" s="9"/>
      <c r="O505" s="9"/>
    </row>
    <row r="506" spans="1:15" ht="12.75" customHeight="1" x14ac:dyDescent="0.2">
      <c r="A506" s="28"/>
      <c r="B506" s="9"/>
      <c r="C506" s="9"/>
      <c r="D506" s="9"/>
      <c r="E506" s="9"/>
      <c r="F506" s="9"/>
      <c r="G506" s="9"/>
      <c r="M506" s="9"/>
      <c r="N506" s="9"/>
      <c r="O506" s="9"/>
    </row>
    <row r="507" spans="1:15" ht="12.75" customHeight="1" x14ac:dyDescent="0.2">
      <c r="A507" s="28"/>
      <c r="B507" s="9"/>
      <c r="C507" s="9"/>
      <c r="D507" s="9"/>
      <c r="E507" s="9"/>
      <c r="F507" s="9"/>
      <c r="G507" s="9"/>
      <c r="M507" s="9"/>
      <c r="N507" s="9"/>
      <c r="O507" s="9"/>
    </row>
    <row r="508" spans="1:15" ht="12.75" customHeight="1" x14ac:dyDescent="0.2">
      <c r="A508" s="28"/>
      <c r="B508" s="9"/>
      <c r="C508" s="9"/>
      <c r="D508" s="9"/>
      <c r="E508" s="9"/>
      <c r="F508" s="9"/>
      <c r="G508" s="9"/>
      <c r="M508" s="9"/>
      <c r="N508" s="9"/>
      <c r="O508" s="9"/>
    </row>
    <row r="509" spans="1:15" ht="12.75" customHeight="1" x14ac:dyDescent="0.2">
      <c r="A509" s="28"/>
      <c r="B509" s="9"/>
      <c r="C509" s="9"/>
      <c r="D509" s="9"/>
      <c r="E509" s="9"/>
      <c r="F509" s="9"/>
      <c r="G509" s="9"/>
      <c r="M509" s="9"/>
      <c r="N509" s="9"/>
      <c r="O509" s="9"/>
    </row>
    <row r="510" spans="1:15" ht="12.75" customHeight="1" x14ac:dyDescent="0.2">
      <c r="A510" s="28"/>
      <c r="B510" s="9"/>
      <c r="C510" s="9"/>
      <c r="D510" s="9"/>
      <c r="E510" s="9"/>
      <c r="F510" s="9"/>
      <c r="G510" s="9"/>
      <c r="M510" s="9"/>
      <c r="N510" s="9"/>
      <c r="O510" s="9"/>
    </row>
    <row r="511" spans="1:15" ht="12.75" customHeight="1" x14ac:dyDescent="0.2">
      <c r="A511" s="28"/>
      <c r="B511" s="9"/>
      <c r="C511" s="9"/>
      <c r="D511" s="9"/>
      <c r="E511" s="9"/>
      <c r="F511" s="9"/>
      <c r="G511" s="9"/>
      <c r="M511" s="9"/>
      <c r="N511" s="9"/>
      <c r="O511" s="9"/>
    </row>
    <row r="512" spans="1:15" ht="12.75" customHeight="1" x14ac:dyDescent="0.2">
      <c r="A512" s="28"/>
      <c r="B512" s="9"/>
      <c r="C512" s="9"/>
      <c r="D512" s="9"/>
      <c r="E512" s="9"/>
      <c r="F512" s="9"/>
      <c r="G512" s="9"/>
      <c r="M512" s="9"/>
      <c r="N512" s="9"/>
      <c r="O512" s="9"/>
    </row>
    <row r="513" spans="1:15" ht="12.75" customHeight="1" x14ac:dyDescent="0.2">
      <c r="A513" s="28"/>
      <c r="B513" s="9"/>
      <c r="C513" s="9"/>
      <c r="D513" s="9"/>
      <c r="E513" s="9"/>
      <c r="F513" s="9"/>
      <c r="G513" s="9"/>
      <c r="M513" s="9"/>
      <c r="N513" s="9"/>
      <c r="O513" s="9"/>
    </row>
    <row r="514" spans="1:15" ht="12.75" customHeight="1" x14ac:dyDescent="0.2">
      <c r="A514" s="28"/>
      <c r="B514" s="9"/>
      <c r="C514" s="9"/>
      <c r="D514" s="9"/>
      <c r="E514" s="9"/>
      <c r="F514" s="9"/>
      <c r="G514" s="9"/>
      <c r="M514" s="9"/>
      <c r="N514" s="9"/>
      <c r="O514" s="9"/>
    </row>
    <row r="515" spans="1:15" ht="12.75" customHeight="1" x14ac:dyDescent="0.2">
      <c r="A515" s="28"/>
      <c r="B515" s="9"/>
      <c r="C515" s="9"/>
      <c r="D515" s="9"/>
      <c r="E515" s="9"/>
      <c r="F515" s="9"/>
      <c r="G515" s="9"/>
      <c r="M515" s="9"/>
      <c r="N515" s="9"/>
      <c r="O515" s="9"/>
    </row>
    <row r="516" spans="1:15" ht="12.75" customHeight="1" x14ac:dyDescent="0.2">
      <c r="A516" s="28"/>
      <c r="B516" s="9"/>
      <c r="C516" s="9"/>
      <c r="D516" s="9"/>
      <c r="E516" s="9"/>
      <c r="F516" s="9"/>
      <c r="G516" s="9"/>
      <c r="M516" s="9"/>
      <c r="N516" s="9"/>
      <c r="O516" s="9"/>
    </row>
    <row r="517" spans="1:15" ht="12.75" customHeight="1" x14ac:dyDescent="0.2">
      <c r="A517" s="28"/>
      <c r="B517" s="9"/>
      <c r="C517" s="9"/>
      <c r="D517" s="9"/>
      <c r="E517" s="9"/>
      <c r="F517" s="9"/>
      <c r="G517" s="9"/>
      <c r="M517" s="9"/>
      <c r="N517" s="9"/>
      <c r="O517" s="9"/>
    </row>
    <row r="518" spans="1:15" ht="12.75" customHeight="1" x14ac:dyDescent="0.2">
      <c r="A518" s="28"/>
      <c r="B518" s="9"/>
      <c r="C518" s="9"/>
      <c r="D518" s="9"/>
      <c r="E518" s="9"/>
      <c r="F518" s="9"/>
      <c r="G518" s="9"/>
      <c r="M518" s="9"/>
      <c r="N518" s="9"/>
      <c r="O518" s="9"/>
    </row>
    <row r="519" spans="1:15" ht="12.75" customHeight="1" x14ac:dyDescent="0.2">
      <c r="A519" s="28"/>
      <c r="B519" s="9"/>
      <c r="C519" s="9"/>
      <c r="D519" s="9"/>
      <c r="E519" s="9"/>
      <c r="F519" s="9"/>
      <c r="G519" s="9"/>
      <c r="M519" s="9"/>
      <c r="N519" s="9"/>
      <c r="O519" s="9"/>
    </row>
    <row r="520" spans="1:15" ht="12.75" customHeight="1" x14ac:dyDescent="0.2">
      <c r="A520" s="28"/>
      <c r="B520" s="9"/>
      <c r="C520" s="9"/>
      <c r="D520" s="9"/>
      <c r="E520" s="9"/>
      <c r="F520" s="9"/>
      <c r="G520" s="9"/>
      <c r="M520" s="9"/>
      <c r="N520" s="9"/>
      <c r="O520" s="9"/>
    </row>
    <row r="521" spans="1:15" ht="12.75" customHeight="1" x14ac:dyDescent="0.2">
      <c r="A521" s="28"/>
      <c r="B521" s="9"/>
      <c r="C521" s="9"/>
      <c r="D521" s="9"/>
      <c r="E521" s="9"/>
      <c r="F521" s="9"/>
      <c r="G521" s="9"/>
      <c r="M521" s="9"/>
      <c r="N521" s="9"/>
      <c r="O521" s="9"/>
    </row>
    <row r="522" spans="1:15" ht="12.75" customHeight="1" x14ac:dyDescent="0.2">
      <c r="A522" s="28"/>
      <c r="B522" s="9"/>
      <c r="C522" s="9"/>
      <c r="D522" s="9"/>
      <c r="E522" s="9"/>
      <c r="F522" s="9"/>
      <c r="G522" s="9"/>
      <c r="M522" s="9"/>
      <c r="N522" s="9"/>
      <c r="O522" s="9"/>
    </row>
    <row r="523" spans="1:15" ht="12.75" customHeight="1" x14ac:dyDescent="0.2">
      <c r="A523" s="28"/>
      <c r="B523" s="9"/>
      <c r="C523" s="9"/>
      <c r="D523" s="9"/>
      <c r="E523" s="9"/>
      <c r="F523" s="9"/>
      <c r="G523" s="9"/>
      <c r="M523" s="9"/>
      <c r="N523" s="9"/>
      <c r="O523" s="9"/>
    </row>
    <row r="524" spans="1:15" ht="12.75" customHeight="1" x14ac:dyDescent="0.2">
      <c r="A524" s="28"/>
      <c r="B524" s="9"/>
      <c r="C524" s="9"/>
      <c r="D524" s="9"/>
      <c r="E524" s="9"/>
      <c r="F524" s="9"/>
      <c r="G524" s="9"/>
      <c r="M524" s="9"/>
      <c r="N524" s="9"/>
      <c r="O524" s="9"/>
    </row>
    <row r="525" spans="1:15" ht="12.75" customHeight="1" x14ac:dyDescent="0.2">
      <c r="A525" s="28"/>
      <c r="B525" s="9"/>
      <c r="C525" s="9"/>
      <c r="D525" s="9"/>
      <c r="E525" s="9"/>
      <c r="F525" s="9"/>
      <c r="G525" s="9"/>
      <c r="M525" s="9"/>
      <c r="N525" s="9"/>
      <c r="O525" s="9"/>
    </row>
    <row r="526" spans="1:15" ht="12.75" customHeight="1" x14ac:dyDescent="0.2">
      <c r="A526" s="28"/>
      <c r="B526" s="9"/>
      <c r="C526" s="9"/>
      <c r="D526" s="9"/>
      <c r="E526" s="9"/>
      <c r="F526" s="9"/>
      <c r="G526" s="9"/>
      <c r="M526" s="9"/>
      <c r="N526" s="9"/>
      <c r="O526" s="9"/>
    </row>
    <row r="527" spans="1:15" ht="12.75" customHeight="1" x14ac:dyDescent="0.2">
      <c r="A527" s="28"/>
      <c r="B527" s="9"/>
      <c r="C527" s="9"/>
      <c r="D527" s="9"/>
      <c r="E527" s="9"/>
      <c r="F527" s="9"/>
      <c r="G527" s="9"/>
      <c r="M527" s="9"/>
      <c r="N527" s="9"/>
      <c r="O527" s="9"/>
    </row>
    <row r="528" spans="1:15" ht="12.75" customHeight="1" x14ac:dyDescent="0.2">
      <c r="A528" s="28"/>
      <c r="B528" s="9"/>
      <c r="C528" s="9"/>
      <c r="D528" s="9"/>
      <c r="E528" s="9"/>
      <c r="F528" s="9"/>
      <c r="G528" s="9"/>
      <c r="M528" s="9"/>
      <c r="N528" s="9"/>
      <c r="O528" s="9"/>
    </row>
    <row r="529" spans="1:15" ht="12.75" customHeight="1" x14ac:dyDescent="0.2">
      <c r="A529" s="28"/>
      <c r="B529" s="9"/>
      <c r="C529" s="9"/>
      <c r="D529" s="9"/>
      <c r="E529" s="9"/>
      <c r="F529" s="9"/>
      <c r="G529" s="9"/>
      <c r="M529" s="9"/>
      <c r="N529" s="9"/>
      <c r="O529" s="9"/>
    </row>
    <row r="530" spans="1:15" ht="12.75" customHeight="1" x14ac:dyDescent="0.2">
      <c r="A530" s="28"/>
      <c r="B530" s="9"/>
      <c r="C530" s="9"/>
      <c r="D530" s="9"/>
      <c r="E530" s="9"/>
      <c r="F530" s="9"/>
      <c r="G530" s="9"/>
      <c r="M530" s="9"/>
      <c r="N530" s="9"/>
      <c r="O530" s="9"/>
    </row>
    <row r="531" spans="1:15" ht="12.75" customHeight="1" x14ac:dyDescent="0.2">
      <c r="A531" s="28"/>
      <c r="B531" s="9"/>
      <c r="C531" s="9"/>
      <c r="D531" s="9"/>
      <c r="E531" s="9"/>
      <c r="F531" s="9"/>
      <c r="G531" s="9"/>
      <c r="M531" s="9"/>
      <c r="N531" s="9"/>
      <c r="O531" s="9"/>
    </row>
    <row r="532" spans="1:15" ht="12.75" customHeight="1" x14ac:dyDescent="0.2">
      <c r="A532" s="28"/>
      <c r="B532" s="9"/>
      <c r="C532" s="9"/>
      <c r="D532" s="9"/>
      <c r="E532" s="9"/>
      <c r="F532" s="9"/>
      <c r="G532" s="9"/>
      <c r="M532" s="9"/>
      <c r="N532" s="9"/>
      <c r="O532" s="9"/>
    </row>
    <row r="533" spans="1:15" ht="12.75" customHeight="1" x14ac:dyDescent="0.2">
      <c r="A533" s="28"/>
      <c r="B533" s="9"/>
      <c r="C533" s="9"/>
      <c r="D533" s="9"/>
      <c r="E533" s="9"/>
      <c r="F533" s="9"/>
      <c r="G533" s="9"/>
      <c r="M533" s="9"/>
      <c r="N533" s="9"/>
      <c r="O533" s="9"/>
    </row>
    <row r="534" spans="1:15" ht="12.75" customHeight="1" x14ac:dyDescent="0.2">
      <c r="A534" s="28"/>
      <c r="B534" s="9"/>
      <c r="C534" s="9"/>
      <c r="D534" s="9"/>
      <c r="E534" s="9"/>
      <c r="F534" s="9"/>
      <c r="G534" s="9"/>
      <c r="M534" s="9"/>
      <c r="N534" s="9"/>
      <c r="O534" s="9"/>
    </row>
    <row r="535" spans="1:15" ht="12.75" customHeight="1" x14ac:dyDescent="0.2">
      <c r="A535" s="28"/>
      <c r="B535" s="9"/>
      <c r="C535" s="9"/>
      <c r="D535" s="9"/>
      <c r="E535" s="9"/>
      <c r="F535" s="9"/>
      <c r="G535" s="9"/>
      <c r="M535" s="9"/>
      <c r="N535" s="9"/>
      <c r="O535" s="9"/>
    </row>
    <row r="536" spans="1:15" ht="12.75" customHeight="1" x14ac:dyDescent="0.2">
      <c r="A536" s="28"/>
      <c r="B536" s="9"/>
      <c r="C536" s="9"/>
      <c r="D536" s="9"/>
      <c r="E536" s="9"/>
      <c r="F536" s="9"/>
      <c r="G536" s="9"/>
      <c r="M536" s="9"/>
      <c r="N536" s="9"/>
      <c r="O536" s="9"/>
    </row>
    <row r="537" spans="1:15" ht="12.75" customHeight="1" x14ac:dyDescent="0.2">
      <c r="A537" s="28"/>
      <c r="B537" s="9"/>
      <c r="C537" s="9"/>
      <c r="D537" s="9"/>
      <c r="E537" s="9"/>
      <c r="F537" s="9"/>
      <c r="G537" s="9"/>
      <c r="M537" s="9"/>
      <c r="N537" s="9"/>
      <c r="O537" s="9"/>
    </row>
    <row r="538" spans="1:15" ht="12.75" customHeight="1" x14ac:dyDescent="0.2">
      <c r="A538" s="28"/>
      <c r="B538" s="9"/>
      <c r="C538" s="9"/>
      <c r="D538" s="9"/>
      <c r="E538" s="9"/>
      <c r="F538" s="9"/>
      <c r="G538" s="9"/>
      <c r="M538" s="9"/>
      <c r="N538" s="9"/>
      <c r="O538" s="9"/>
    </row>
    <row r="539" spans="1:15" ht="12.75" customHeight="1" x14ac:dyDescent="0.2">
      <c r="A539" s="28"/>
      <c r="B539" s="9"/>
      <c r="C539" s="9"/>
      <c r="D539" s="9"/>
      <c r="E539" s="9"/>
      <c r="F539" s="9"/>
      <c r="G539" s="9"/>
      <c r="M539" s="9"/>
      <c r="N539" s="9"/>
      <c r="O539" s="9"/>
    </row>
    <row r="540" spans="1:15" ht="12.75" customHeight="1" x14ac:dyDescent="0.2">
      <c r="A540" s="28"/>
      <c r="B540" s="9"/>
      <c r="C540" s="9"/>
      <c r="D540" s="9"/>
      <c r="E540" s="9"/>
      <c r="F540" s="9"/>
      <c r="G540" s="9"/>
      <c r="M540" s="9"/>
      <c r="N540" s="9"/>
      <c r="O540" s="9"/>
    </row>
    <row r="541" spans="1:15" ht="12.75" customHeight="1" x14ac:dyDescent="0.2">
      <c r="A541" s="28"/>
      <c r="B541" s="9"/>
      <c r="C541" s="9"/>
      <c r="D541" s="9"/>
      <c r="E541" s="9"/>
      <c r="F541" s="9"/>
      <c r="G541" s="9"/>
      <c r="M541" s="9"/>
      <c r="N541" s="9"/>
      <c r="O541" s="9"/>
    </row>
    <row r="542" spans="1:15" ht="12.75" customHeight="1" x14ac:dyDescent="0.2">
      <c r="A542" s="28"/>
      <c r="B542" s="9"/>
      <c r="C542" s="9"/>
      <c r="D542" s="9"/>
      <c r="E542" s="9"/>
      <c r="F542" s="9"/>
      <c r="G542" s="9"/>
      <c r="M542" s="9"/>
      <c r="N542" s="9"/>
      <c r="O542" s="9"/>
    </row>
    <row r="543" spans="1:15" ht="12.75" customHeight="1" x14ac:dyDescent="0.2">
      <c r="A543" s="28"/>
      <c r="B543" s="9"/>
      <c r="C543" s="9"/>
      <c r="D543" s="9"/>
      <c r="E543" s="9"/>
      <c r="F543" s="9"/>
      <c r="G543" s="9"/>
      <c r="M543" s="9"/>
      <c r="N543" s="9"/>
      <c r="O543" s="9"/>
    </row>
    <row r="544" spans="1:15" ht="12.75" customHeight="1" x14ac:dyDescent="0.2">
      <c r="A544" s="28"/>
      <c r="B544" s="9"/>
      <c r="C544" s="9"/>
      <c r="D544" s="9"/>
      <c r="E544" s="9"/>
      <c r="F544" s="9"/>
      <c r="G544" s="9"/>
      <c r="M544" s="9"/>
      <c r="N544" s="9"/>
      <c r="O544" s="9"/>
    </row>
    <row r="545" spans="1:15" ht="12.75" customHeight="1" x14ac:dyDescent="0.2">
      <c r="A545" s="28"/>
      <c r="B545" s="9"/>
      <c r="C545" s="9"/>
      <c r="D545" s="9"/>
      <c r="E545" s="9"/>
      <c r="F545" s="9"/>
      <c r="G545" s="9"/>
      <c r="M545" s="9"/>
      <c r="N545" s="9"/>
      <c r="O545" s="9"/>
    </row>
    <row r="546" spans="1:15" ht="12.75" customHeight="1" x14ac:dyDescent="0.2">
      <c r="A546" s="28"/>
      <c r="B546" s="9"/>
      <c r="C546" s="9"/>
      <c r="D546" s="9"/>
      <c r="E546" s="9"/>
      <c r="F546" s="9"/>
      <c r="G546" s="9"/>
      <c r="M546" s="9"/>
      <c r="N546" s="9"/>
      <c r="O546" s="9"/>
    </row>
    <row r="547" spans="1:15" ht="12.75" customHeight="1" x14ac:dyDescent="0.2">
      <c r="A547" s="28"/>
      <c r="B547" s="9"/>
      <c r="C547" s="9"/>
      <c r="D547" s="9"/>
      <c r="E547" s="9"/>
      <c r="F547" s="9"/>
      <c r="G547" s="9"/>
      <c r="M547" s="9"/>
      <c r="N547" s="9"/>
      <c r="O547" s="9"/>
    </row>
    <row r="548" spans="1:15" ht="12.75" customHeight="1" x14ac:dyDescent="0.2">
      <c r="A548" s="28"/>
      <c r="B548" s="9"/>
      <c r="C548" s="9"/>
      <c r="D548" s="9"/>
      <c r="E548" s="9"/>
      <c r="F548" s="9"/>
      <c r="G548" s="9"/>
      <c r="M548" s="9"/>
      <c r="N548" s="9"/>
      <c r="O548" s="9"/>
    </row>
    <row r="549" spans="1:15" ht="12.75" customHeight="1" x14ac:dyDescent="0.2">
      <c r="A549" s="28"/>
      <c r="B549" s="9"/>
      <c r="C549" s="9"/>
      <c r="D549" s="9"/>
      <c r="E549" s="9"/>
      <c r="F549" s="9"/>
      <c r="G549" s="9"/>
      <c r="M549" s="9"/>
      <c r="N549" s="9"/>
      <c r="O549" s="9"/>
    </row>
    <row r="550" spans="1:15" ht="12.75" customHeight="1" x14ac:dyDescent="0.2">
      <c r="A550" s="28"/>
      <c r="B550" s="9"/>
      <c r="C550" s="9"/>
      <c r="D550" s="9"/>
      <c r="E550" s="9"/>
      <c r="F550" s="9"/>
      <c r="G550" s="9"/>
      <c r="M550" s="9"/>
      <c r="N550" s="9"/>
      <c r="O550" s="9"/>
    </row>
    <row r="551" spans="1:15" ht="12.75" customHeight="1" x14ac:dyDescent="0.2">
      <c r="A551" s="28"/>
      <c r="B551" s="9"/>
      <c r="C551" s="9"/>
      <c r="D551" s="9"/>
      <c r="E551" s="9"/>
      <c r="F551" s="9"/>
      <c r="G551" s="9"/>
      <c r="M551" s="9"/>
      <c r="N551" s="9"/>
      <c r="O551" s="9"/>
    </row>
    <row r="552" spans="1:15" ht="12.75" customHeight="1" x14ac:dyDescent="0.2">
      <c r="A552" s="28"/>
      <c r="B552" s="9"/>
      <c r="C552" s="9"/>
      <c r="D552" s="9"/>
      <c r="E552" s="9"/>
      <c r="F552" s="9"/>
      <c r="G552" s="9"/>
      <c r="M552" s="9"/>
      <c r="N552" s="9"/>
      <c r="O552" s="9"/>
    </row>
    <row r="553" spans="1:15" ht="12.75" customHeight="1" x14ac:dyDescent="0.2">
      <c r="A553" s="28"/>
      <c r="B553" s="9"/>
      <c r="C553" s="9"/>
      <c r="D553" s="9"/>
      <c r="E553" s="9"/>
      <c r="F553" s="9"/>
      <c r="G553" s="9"/>
      <c r="M553" s="9"/>
      <c r="N553" s="9"/>
      <c r="O553" s="9"/>
    </row>
    <row r="554" spans="1:15" ht="12.75" customHeight="1" x14ac:dyDescent="0.2">
      <c r="A554" s="28"/>
      <c r="B554" s="9"/>
      <c r="C554" s="9"/>
      <c r="D554" s="9"/>
      <c r="E554" s="9"/>
      <c r="F554" s="9"/>
      <c r="G554" s="9"/>
      <c r="M554" s="9"/>
      <c r="N554" s="9"/>
      <c r="O554" s="9"/>
    </row>
    <row r="555" spans="1:15" ht="12.75" customHeight="1" x14ac:dyDescent="0.2">
      <c r="A555" s="28"/>
      <c r="B555" s="9"/>
      <c r="C555" s="9"/>
      <c r="D555" s="9"/>
      <c r="E555" s="9"/>
      <c r="F555" s="9"/>
      <c r="G555" s="9"/>
      <c r="M555" s="9"/>
      <c r="N555" s="9"/>
      <c r="O555" s="9"/>
    </row>
    <row r="556" spans="1:15" ht="12.75" customHeight="1" x14ac:dyDescent="0.2">
      <c r="A556" s="28"/>
      <c r="B556" s="9"/>
      <c r="C556" s="9"/>
      <c r="D556" s="9"/>
      <c r="E556" s="9"/>
      <c r="F556" s="9"/>
      <c r="G556" s="9"/>
      <c r="M556" s="9"/>
      <c r="N556" s="9"/>
      <c r="O556" s="9"/>
    </row>
    <row r="557" spans="1:15" ht="12.75" customHeight="1" x14ac:dyDescent="0.2">
      <c r="A557" s="28"/>
      <c r="B557" s="9"/>
      <c r="C557" s="9"/>
      <c r="D557" s="9"/>
      <c r="E557" s="9"/>
      <c r="F557" s="9"/>
      <c r="G557" s="9"/>
      <c r="M557" s="9"/>
      <c r="N557" s="9"/>
      <c r="O557" s="9"/>
    </row>
    <row r="558" spans="1:15" ht="12.75" customHeight="1" x14ac:dyDescent="0.2">
      <c r="A558" s="28"/>
      <c r="B558" s="9"/>
      <c r="C558" s="9"/>
      <c r="D558" s="9"/>
      <c r="E558" s="9"/>
      <c r="F558" s="9"/>
      <c r="G558" s="9"/>
      <c r="M558" s="9"/>
      <c r="N558" s="9"/>
      <c r="O558" s="9"/>
    </row>
    <row r="559" spans="1:15" ht="12.75" customHeight="1" x14ac:dyDescent="0.2">
      <c r="A559" s="28"/>
      <c r="B559" s="9"/>
      <c r="C559" s="9"/>
      <c r="D559" s="9"/>
      <c r="E559" s="9"/>
      <c r="F559" s="9"/>
      <c r="G559" s="9"/>
      <c r="M559" s="9"/>
      <c r="N559" s="9"/>
      <c r="O559" s="9"/>
    </row>
    <row r="560" spans="1:15" ht="12.75" customHeight="1" x14ac:dyDescent="0.2">
      <c r="A560" s="28"/>
      <c r="B560" s="9"/>
      <c r="C560" s="9"/>
      <c r="D560" s="9"/>
      <c r="E560" s="9"/>
      <c r="F560" s="9"/>
      <c r="G560" s="9"/>
      <c r="M560" s="9"/>
      <c r="N560" s="9"/>
      <c r="O560" s="9"/>
    </row>
    <row r="561" spans="1:15" ht="12.75" customHeight="1" x14ac:dyDescent="0.2">
      <c r="A561" s="28"/>
      <c r="B561" s="9"/>
      <c r="C561" s="9"/>
      <c r="D561" s="9"/>
      <c r="E561" s="9"/>
      <c r="F561" s="9"/>
      <c r="G561" s="9"/>
      <c r="M561" s="9"/>
      <c r="N561" s="9"/>
      <c r="O561" s="9"/>
    </row>
    <row r="562" spans="1:15" ht="12.75" customHeight="1" x14ac:dyDescent="0.2">
      <c r="A562" s="28"/>
      <c r="B562" s="9"/>
      <c r="C562" s="9"/>
      <c r="D562" s="9"/>
      <c r="E562" s="9"/>
      <c r="F562" s="9"/>
      <c r="G562" s="9"/>
      <c r="M562" s="9"/>
      <c r="N562" s="9"/>
      <c r="O562" s="9"/>
    </row>
    <row r="563" spans="1:15" ht="12.75" customHeight="1" x14ac:dyDescent="0.2">
      <c r="A563" s="28"/>
      <c r="B563" s="9"/>
      <c r="C563" s="9"/>
      <c r="D563" s="9"/>
      <c r="E563" s="9"/>
      <c r="F563" s="9"/>
      <c r="G563" s="9"/>
      <c r="M563" s="9"/>
      <c r="N563" s="9"/>
      <c r="O563" s="9"/>
    </row>
    <row r="564" spans="1:15" ht="12.75" customHeight="1" x14ac:dyDescent="0.2">
      <c r="A564" s="28"/>
      <c r="B564" s="9"/>
      <c r="C564" s="9"/>
      <c r="D564" s="9"/>
      <c r="E564" s="9"/>
      <c r="F564" s="9"/>
      <c r="G564" s="9"/>
      <c r="M564" s="9"/>
      <c r="N564" s="9"/>
      <c r="O564" s="9"/>
    </row>
    <row r="565" spans="1:15" ht="12.75" customHeight="1" x14ac:dyDescent="0.2">
      <c r="A565" s="28"/>
      <c r="B565" s="9"/>
      <c r="C565" s="9"/>
      <c r="D565" s="9"/>
      <c r="E565" s="9"/>
      <c r="F565" s="9"/>
      <c r="G565" s="9"/>
      <c r="M565" s="9"/>
      <c r="N565" s="9"/>
      <c r="O565" s="9"/>
    </row>
    <row r="566" spans="1:15" ht="12.75" customHeight="1" x14ac:dyDescent="0.2">
      <c r="A566" s="28"/>
      <c r="B566" s="9"/>
      <c r="C566" s="9"/>
      <c r="D566" s="9"/>
      <c r="E566" s="9"/>
      <c r="F566" s="9"/>
      <c r="G566" s="9"/>
      <c r="M566" s="9"/>
      <c r="N566" s="9"/>
      <c r="O566" s="9"/>
    </row>
    <row r="567" spans="1:15" ht="12.75" customHeight="1" x14ac:dyDescent="0.2">
      <c r="A567" s="28"/>
      <c r="B567" s="9"/>
      <c r="C567" s="9"/>
      <c r="D567" s="9"/>
      <c r="E567" s="9"/>
      <c r="F567" s="9"/>
      <c r="G567" s="9"/>
      <c r="M567" s="9"/>
      <c r="N567" s="9"/>
      <c r="O567" s="9"/>
    </row>
    <row r="568" spans="1:15" ht="12.75" customHeight="1" x14ac:dyDescent="0.2">
      <c r="A568" s="28"/>
      <c r="B568" s="9"/>
      <c r="C568" s="9"/>
      <c r="D568" s="9"/>
      <c r="E568" s="9"/>
      <c r="F568" s="9"/>
      <c r="G568" s="9"/>
      <c r="M568" s="9"/>
      <c r="N568" s="9"/>
      <c r="O568" s="9"/>
    </row>
    <row r="569" spans="1:15" ht="12.75" customHeight="1" x14ac:dyDescent="0.2">
      <c r="A569" s="28"/>
      <c r="B569" s="9"/>
      <c r="C569" s="9"/>
      <c r="D569" s="9"/>
      <c r="E569" s="9"/>
      <c r="F569" s="9"/>
      <c r="G569" s="9"/>
      <c r="M569" s="9"/>
      <c r="N569" s="9"/>
      <c r="O569" s="9"/>
    </row>
    <row r="570" spans="1:15" ht="12.75" customHeight="1" x14ac:dyDescent="0.2">
      <c r="A570" s="28"/>
      <c r="B570" s="9"/>
      <c r="C570" s="9"/>
      <c r="D570" s="9"/>
      <c r="E570" s="9"/>
      <c r="F570" s="9"/>
      <c r="G570" s="9"/>
      <c r="M570" s="9"/>
      <c r="N570" s="9"/>
      <c r="O570" s="9"/>
    </row>
    <row r="571" spans="1:15" ht="12.75" customHeight="1" x14ac:dyDescent="0.2">
      <c r="A571" s="28"/>
      <c r="B571" s="9"/>
      <c r="C571" s="9"/>
      <c r="D571" s="9"/>
      <c r="E571" s="9"/>
      <c r="F571" s="9"/>
      <c r="G571" s="9"/>
      <c r="M571" s="9"/>
      <c r="N571" s="9"/>
      <c r="O571" s="9"/>
    </row>
    <row r="572" spans="1:15" ht="12.75" customHeight="1" x14ac:dyDescent="0.2">
      <c r="A572" s="28"/>
      <c r="B572" s="9"/>
      <c r="C572" s="9"/>
      <c r="D572" s="9"/>
      <c r="E572" s="9"/>
      <c r="F572" s="9"/>
      <c r="G572" s="9"/>
      <c r="M572" s="9"/>
      <c r="N572" s="9"/>
      <c r="O572" s="9"/>
    </row>
    <row r="573" spans="1:15" ht="12.75" customHeight="1" x14ac:dyDescent="0.2">
      <c r="A573" s="28"/>
      <c r="B573" s="9"/>
      <c r="C573" s="9"/>
      <c r="D573" s="9"/>
      <c r="E573" s="9"/>
      <c r="F573" s="9"/>
      <c r="G573" s="9"/>
      <c r="M573" s="9"/>
      <c r="N573" s="9"/>
      <c r="O573" s="9"/>
    </row>
    <row r="574" spans="1:15" ht="12.75" customHeight="1" x14ac:dyDescent="0.2">
      <c r="A574" s="28"/>
      <c r="B574" s="9"/>
      <c r="C574" s="9"/>
      <c r="D574" s="9"/>
      <c r="E574" s="9"/>
      <c r="F574" s="9"/>
      <c r="G574" s="9"/>
      <c r="M574" s="9"/>
      <c r="N574" s="9"/>
      <c r="O574" s="9"/>
    </row>
    <row r="575" spans="1:15" ht="12.75" customHeight="1" x14ac:dyDescent="0.2">
      <c r="A575" s="28"/>
      <c r="B575" s="9"/>
      <c r="C575" s="9"/>
      <c r="D575" s="9"/>
      <c r="E575" s="9"/>
      <c r="F575" s="9"/>
      <c r="G575" s="9"/>
      <c r="M575" s="9"/>
      <c r="N575" s="9"/>
      <c r="O575" s="9"/>
    </row>
    <row r="576" spans="1:15" ht="12.75" customHeight="1" x14ac:dyDescent="0.2">
      <c r="A576" s="28"/>
      <c r="B576" s="9"/>
      <c r="C576" s="9"/>
      <c r="D576" s="9"/>
      <c r="E576" s="9"/>
      <c r="F576" s="9"/>
      <c r="G576" s="9"/>
      <c r="M576" s="9"/>
      <c r="N576" s="9"/>
      <c r="O576" s="9"/>
    </row>
    <row r="577" spans="1:15" ht="12.75" customHeight="1" x14ac:dyDescent="0.2">
      <c r="A577" s="28"/>
      <c r="B577" s="9"/>
      <c r="C577" s="9"/>
      <c r="D577" s="9"/>
      <c r="E577" s="9"/>
      <c r="F577" s="9"/>
      <c r="G577" s="9"/>
      <c r="M577" s="9"/>
      <c r="N577" s="9"/>
      <c r="O577" s="9"/>
    </row>
    <row r="578" spans="1:15" ht="12.75" customHeight="1" x14ac:dyDescent="0.2">
      <c r="A578" s="28"/>
      <c r="B578" s="9"/>
      <c r="C578" s="9"/>
      <c r="D578" s="9"/>
      <c r="E578" s="9"/>
      <c r="F578" s="9"/>
      <c r="G578" s="9"/>
      <c r="M578" s="9"/>
      <c r="N578" s="9"/>
      <c r="O578" s="9"/>
    </row>
    <row r="579" spans="1:15" ht="12.75" customHeight="1" x14ac:dyDescent="0.2">
      <c r="A579" s="28"/>
      <c r="B579" s="9"/>
      <c r="C579" s="9"/>
      <c r="D579" s="9"/>
      <c r="E579" s="9"/>
      <c r="F579" s="9"/>
      <c r="G579" s="9"/>
      <c r="M579" s="9"/>
      <c r="N579" s="9"/>
      <c r="O579" s="9"/>
    </row>
    <row r="580" spans="1:15" ht="12.75" customHeight="1" x14ac:dyDescent="0.2">
      <c r="A580" s="28"/>
      <c r="B580" s="9"/>
      <c r="C580" s="9"/>
      <c r="D580" s="9"/>
      <c r="E580" s="9"/>
      <c r="F580" s="9"/>
      <c r="G580" s="9"/>
      <c r="M580" s="9"/>
      <c r="N580" s="9"/>
      <c r="O580" s="9"/>
    </row>
    <row r="581" spans="1:15" ht="12.75" customHeight="1" x14ac:dyDescent="0.2">
      <c r="A581" s="28"/>
      <c r="B581" s="9"/>
      <c r="C581" s="9"/>
      <c r="D581" s="9"/>
      <c r="E581" s="9"/>
      <c r="F581" s="9"/>
      <c r="G581" s="9"/>
      <c r="M581" s="9"/>
      <c r="N581" s="9"/>
      <c r="O581" s="9"/>
    </row>
    <row r="582" spans="1:15" ht="12.75" customHeight="1" x14ac:dyDescent="0.2">
      <c r="A582" s="28"/>
      <c r="B582" s="9"/>
      <c r="C582" s="9"/>
      <c r="D582" s="9"/>
      <c r="E582" s="9"/>
      <c r="F582" s="9"/>
      <c r="G582" s="9"/>
      <c r="M582" s="9"/>
      <c r="N582" s="9"/>
      <c r="O582" s="9"/>
    </row>
    <row r="583" spans="1:15" ht="12.75" customHeight="1" x14ac:dyDescent="0.2">
      <c r="A583" s="28"/>
      <c r="B583" s="9"/>
      <c r="C583" s="9"/>
      <c r="D583" s="9"/>
      <c r="E583" s="9"/>
      <c r="F583" s="9"/>
      <c r="G583" s="9"/>
      <c r="M583" s="9"/>
      <c r="N583" s="9"/>
      <c r="O583" s="9"/>
    </row>
    <row r="584" spans="1:15" ht="12.75" customHeight="1" x14ac:dyDescent="0.2">
      <c r="A584" s="28"/>
      <c r="B584" s="9"/>
      <c r="C584" s="9"/>
      <c r="D584" s="9"/>
      <c r="E584" s="9"/>
      <c r="F584" s="9"/>
      <c r="G584" s="9"/>
      <c r="M584" s="9"/>
      <c r="N584" s="9"/>
      <c r="O584" s="9"/>
    </row>
    <row r="585" spans="1:15" ht="12.75" customHeight="1" x14ac:dyDescent="0.2">
      <c r="A585" s="28"/>
      <c r="B585" s="9"/>
      <c r="C585" s="9"/>
      <c r="D585" s="9"/>
      <c r="E585" s="9"/>
      <c r="F585" s="9"/>
      <c r="G585" s="9"/>
      <c r="M585" s="9"/>
      <c r="N585" s="9"/>
      <c r="O585" s="9"/>
    </row>
    <row r="586" spans="1:15" ht="12.75" customHeight="1" x14ac:dyDescent="0.2">
      <c r="A586" s="28"/>
      <c r="B586" s="9"/>
      <c r="C586" s="9"/>
      <c r="D586" s="9"/>
      <c r="E586" s="9"/>
      <c r="F586" s="9"/>
      <c r="G586" s="9"/>
      <c r="M586" s="9"/>
      <c r="N586" s="9"/>
      <c r="O586" s="9"/>
    </row>
    <row r="587" spans="1:15" ht="12.75" customHeight="1" x14ac:dyDescent="0.2">
      <c r="A587" s="28"/>
      <c r="B587" s="9"/>
      <c r="C587" s="9"/>
      <c r="D587" s="9"/>
      <c r="E587" s="9"/>
      <c r="F587" s="9"/>
      <c r="G587" s="9"/>
      <c r="M587" s="9"/>
      <c r="N587" s="9"/>
      <c r="O587" s="9"/>
    </row>
    <row r="588" spans="1:15" ht="12.75" customHeight="1" x14ac:dyDescent="0.2">
      <c r="A588" s="28"/>
      <c r="B588" s="9"/>
      <c r="C588" s="9"/>
      <c r="D588" s="9"/>
      <c r="E588" s="9"/>
      <c r="F588" s="9"/>
      <c r="G588" s="9"/>
      <c r="M588" s="9"/>
      <c r="N588" s="9"/>
      <c r="O588" s="9"/>
    </row>
    <row r="589" spans="1:15" ht="12.75" customHeight="1" x14ac:dyDescent="0.2">
      <c r="A589" s="28"/>
      <c r="B589" s="9"/>
      <c r="C589" s="9"/>
      <c r="D589" s="9"/>
      <c r="E589" s="9"/>
      <c r="F589" s="9"/>
      <c r="G589" s="9"/>
      <c r="M589" s="9"/>
      <c r="N589" s="9"/>
      <c r="O589" s="9"/>
    </row>
    <row r="590" spans="1:15" ht="12.75" customHeight="1" x14ac:dyDescent="0.2">
      <c r="A590" s="28"/>
      <c r="B590" s="9"/>
      <c r="C590" s="9"/>
      <c r="D590" s="9"/>
      <c r="E590" s="9"/>
      <c r="F590" s="9"/>
      <c r="G590" s="9"/>
      <c r="M590" s="9"/>
      <c r="N590" s="9"/>
      <c r="O590" s="9"/>
    </row>
    <row r="591" spans="1:15" ht="12.75" customHeight="1" x14ac:dyDescent="0.2">
      <c r="A591" s="28"/>
      <c r="B591" s="9"/>
      <c r="C591" s="9"/>
      <c r="D591" s="9"/>
      <c r="E591" s="9"/>
      <c r="F591" s="9"/>
      <c r="G591" s="9"/>
      <c r="M591" s="9"/>
      <c r="N591" s="9"/>
      <c r="O591" s="9"/>
    </row>
    <row r="592" spans="1:15" ht="12.75" customHeight="1" x14ac:dyDescent="0.2">
      <c r="A592" s="28"/>
      <c r="B592" s="9"/>
      <c r="C592" s="9"/>
      <c r="D592" s="9"/>
      <c r="E592" s="9"/>
      <c r="F592" s="9"/>
      <c r="G592" s="9"/>
      <c r="M592" s="9"/>
      <c r="N592" s="9"/>
      <c r="O592" s="9"/>
    </row>
    <row r="593" spans="1:15" ht="12.75" customHeight="1" x14ac:dyDescent="0.2">
      <c r="A593" s="28"/>
      <c r="B593" s="9"/>
      <c r="C593" s="9"/>
      <c r="D593" s="9"/>
      <c r="E593" s="9"/>
      <c r="F593" s="9"/>
      <c r="G593" s="9"/>
      <c r="M593" s="9"/>
      <c r="N593" s="9"/>
      <c r="O593" s="9"/>
    </row>
    <row r="594" spans="1:15" ht="12.75" customHeight="1" x14ac:dyDescent="0.2">
      <c r="A594" s="28"/>
      <c r="B594" s="9"/>
      <c r="C594" s="9"/>
      <c r="D594" s="9"/>
      <c r="E594" s="9"/>
      <c r="F594" s="9"/>
      <c r="G594" s="9"/>
      <c r="M594" s="9"/>
      <c r="N594" s="9"/>
      <c r="O594" s="9"/>
    </row>
    <row r="595" spans="1:15" ht="12.75" customHeight="1" x14ac:dyDescent="0.2">
      <c r="A595" s="28"/>
      <c r="B595" s="9"/>
      <c r="C595" s="9"/>
      <c r="D595" s="9"/>
      <c r="E595" s="9"/>
      <c r="F595" s="9"/>
      <c r="G595" s="9"/>
      <c r="M595" s="9"/>
      <c r="N595" s="9"/>
      <c r="O595" s="9"/>
    </row>
    <row r="596" spans="1:15" ht="12.75" customHeight="1" x14ac:dyDescent="0.2">
      <c r="A596" s="28"/>
      <c r="B596" s="9"/>
      <c r="C596" s="9"/>
      <c r="D596" s="9"/>
      <c r="E596" s="9"/>
      <c r="F596" s="9"/>
      <c r="G596" s="9"/>
      <c r="M596" s="9"/>
      <c r="N596" s="9"/>
      <c r="O596" s="9"/>
    </row>
    <row r="597" spans="1:15" ht="12.75" customHeight="1" x14ac:dyDescent="0.2">
      <c r="A597" s="28"/>
      <c r="B597" s="9"/>
      <c r="C597" s="9"/>
      <c r="D597" s="9"/>
      <c r="E597" s="9"/>
      <c r="F597" s="9"/>
      <c r="G597" s="9"/>
      <c r="M597" s="9"/>
      <c r="N597" s="9"/>
      <c r="O597" s="9"/>
    </row>
    <row r="598" spans="1:15" ht="12.75" customHeight="1" x14ac:dyDescent="0.2">
      <c r="A598" s="28"/>
      <c r="B598" s="9"/>
      <c r="C598" s="9"/>
      <c r="D598" s="9"/>
      <c r="E598" s="9"/>
      <c r="F598" s="9"/>
      <c r="G598" s="9"/>
      <c r="M598" s="9"/>
      <c r="N598" s="9"/>
      <c r="O598" s="9"/>
    </row>
    <row r="599" spans="1:15" ht="12.75" customHeight="1" x14ac:dyDescent="0.2">
      <c r="A599" s="28"/>
      <c r="B599" s="9"/>
      <c r="C599" s="9"/>
      <c r="D599" s="9"/>
      <c r="E599" s="9"/>
      <c r="F599" s="9"/>
      <c r="G599" s="9"/>
      <c r="M599" s="9"/>
      <c r="N599" s="9"/>
      <c r="O599" s="9"/>
    </row>
    <row r="600" spans="1:15" ht="12.75" customHeight="1" x14ac:dyDescent="0.2">
      <c r="A600" s="28"/>
      <c r="B600" s="9"/>
      <c r="C600" s="9"/>
      <c r="D600" s="9"/>
      <c r="E600" s="9"/>
      <c r="F600" s="9"/>
      <c r="G600" s="9"/>
      <c r="M600" s="9"/>
      <c r="N600" s="9"/>
      <c r="O600" s="9"/>
    </row>
    <row r="601" spans="1:15" ht="12.75" customHeight="1" x14ac:dyDescent="0.2">
      <c r="A601" s="28"/>
      <c r="B601" s="9"/>
      <c r="C601" s="9"/>
      <c r="D601" s="9"/>
      <c r="E601" s="9"/>
      <c r="F601" s="9"/>
      <c r="G601" s="9"/>
      <c r="M601" s="9"/>
      <c r="N601" s="9"/>
      <c r="O601" s="9"/>
    </row>
    <row r="602" spans="1:15" ht="12.75" customHeight="1" x14ac:dyDescent="0.2">
      <c r="A602" s="28"/>
      <c r="B602" s="9"/>
      <c r="C602" s="9"/>
      <c r="D602" s="9"/>
      <c r="E602" s="9"/>
      <c r="F602" s="9"/>
      <c r="G602" s="9"/>
      <c r="M602" s="9"/>
      <c r="N602" s="9"/>
      <c r="O602" s="9"/>
    </row>
    <row r="603" spans="1:15" ht="12.75" customHeight="1" x14ac:dyDescent="0.2">
      <c r="A603" s="28"/>
      <c r="B603" s="9"/>
      <c r="C603" s="9"/>
      <c r="D603" s="9"/>
      <c r="E603" s="9"/>
      <c r="F603" s="9"/>
      <c r="G603" s="9"/>
      <c r="M603" s="9"/>
      <c r="N603" s="9"/>
      <c r="O603" s="9"/>
    </row>
    <row r="604" spans="1:15" ht="12.75" customHeight="1" x14ac:dyDescent="0.2">
      <c r="A604" s="28"/>
      <c r="B604" s="9"/>
      <c r="C604" s="9"/>
      <c r="D604" s="9"/>
      <c r="E604" s="9"/>
      <c r="F604" s="9"/>
      <c r="G604" s="9"/>
      <c r="M604" s="9"/>
      <c r="N604" s="9"/>
      <c r="O604" s="9"/>
    </row>
    <row r="605" spans="1:15" ht="12.75" customHeight="1" x14ac:dyDescent="0.2">
      <c r="A605" s="28"/>
      <c r="B605" s="9"/>
      <c r="C605" s="9"/>
      <c r="D605" s="9"/>
      <c r="E605" s="9"/>
      <c r="F605" s="9"/>
      <c r="G605" s="9"/>
      <c r="M605" s="9"/>
      <c r="N605" s="9"/>
      <c r="O605" s="9"/>
    </row>
    <row r="606" spans="1:15" ht="12.75" customHeight="1" x14ac:dyDescent="0.2">
      <c r="A606" s="28"/>
      <c r="B606" s="9"/>
      <c r="C606" s="9"/>
      <c r="D606" s="9"/>
      <c r="E606" s="9"/>
      <c r="F606" s="9"/>
      <c r="G606" s="9"/>
      <c r="M606" s="9"/>
      <c r="N606" s="9"/>
      <c r="O606" s="9"/>
    </row>
    <row r="607" spans="1:15" ht="12.75" customHeight="1" x14ac:dyDescent="0.2">
      <c r="A607" s="28"/>
      <c r="B607" s="9"/>
      <c r="C607" s="9"/>
      <c r="D607" s="9"/>
      <c r="E607" s="9"/>
      <c r="F607" s="9"/>
      <c r="G607" s="9"/>
      <c r="M607" s="9"/>
      <c r="N607" s="9"/>
      <c r="O607" s="9"/>
    </row>
    <row r="608" spans="1:15" ht="12.75" customHeight="1" x14ac:dyDescent="0.2">
      <c r="A608" s="28"/>
      <c r="B608" s="9"/>
      <c r="C608" s="9"/>
      <c r="D608" s="9"/>
      <c r="E608" s="9"/>
      <c r="F608" s="9"/>
      <c r="G608" s="9"/>
      <c r="M608" s="9"/>
      <c r="N608" s="9"/>
      <c r="O608" s="9"/>
    </row>
    <row r="609" spans="1:15" ht="12.75" customHeight="1" x14ac:dyDescent="0.2">
      <c r="A609" s="28"/>
      <c r="B609" s="9"/>
      <c r="C609" s="9"/>
      <c r="D609" s="9"/>
      <c r="E609" s="9"/>
      <c r="F609" s="9"/>
      <c r="G609" s="9"/>
      <c r="M609" s="9"/>
      <c r="N609" s="9"/>
      <c r="O609" s="9"/>
    </row>
    <row r="610" spans="1:15" ht="12.75" customHeight="1" x14ac:dyDescent="0.2">
      <c r="A610" s="28"/>
      <c r="B610" s="9"/>
      <c r="C610" s="9"/>
      <c r="D610" s="9"/>
      <c r="E610" s="9"/>
      <c r="F610" s="9"/>
      <c r="G610" s="9"/>
      <c r="M610" s="9"/>
      <c r="N610" s="9"/>
      <c r="O610" s="9"/>
    </row>
    <row r="611" spans="1:15" ht="12.75" customHeight="1" x14ac:dyDescent="0.2">
      <c r="A611" s="28"/>
      <c r="B611" s="9"/>
      <c r="C611" s="9"/>
      <c r="D611" s="9"/>
      <c r="E611" s="9"/>
      <c r="F611" s="9"/>
      <c r="G611" s="9"/>
      <c r="M611" s="9"/>
      <c r="N611" s="9"/>
      <c r="O611" s="9"/>
    </row>
    <row r="612" spans="1:15" ht="12.75" customHeight="1" x14ac:dyDescent="0.2">
      <c r="A612" s="28"/>
      <c r="B612" s="9"/>
      <c r="C612" s="9"/>
      <c r="D612" s="9"/>
      <c r="E612" s="9"/>
      <c r="F612" s="9"/>
      <c r="G612" s="9"/>
      <c r="M612" s="9"/>
      <c r="N612" s="9"/>
      <c r="O612" s="9"/>
    </row>
    <row r="613" spans="1:15" ht="12.75" customHeight="1" x14ac:dyDescent="0.2">
      <c r="A613" s="28"/>
      <c r="B613" s="9"/>
      <c r="C613" s="9"/>
      <c r="D613" s="9"/>
      <c r="E613" s="9"/>
      <c r="F613" s="9"/>
      <c r="G613" s="9"/>
      <c r="M613" s="9"/>
      <c r="N613" s="9"/>
      <c r="O613" s="9"/>
    </row>
    <row r="614" spans="1:15" ht="12.75" customHeight="1" x14ac:dyDescent="0.2">
      <c r="A614" s="28"/>
      <c r="B614" s="9"/>
      <c r="C614" s="9"/>
      <c r="D614" s="9"/>
      <c r="E614" s="9"/>
      <c r="F614" s="9"/>
      <c r="G614" s="9"/>
      <c r="M614" s="9"/>
      <c r="N614" s="9"/>
      <c r="O614" s="9"/>
    </row>
    <row r="615" spans="1:15" ht="12.75" customHeight="1" x14ac:dyDescent="0.2">
      <c r="A615" s="28"/>
      <c r="B615" s="9"/>
      <c r="C615" s="9"/>
      <c r="D615" s="9"/>
      <c r="E615" s="9"/>
      <c r="F615" s="9"/>
      <c r="G615" s="9"/>
      <c r="M615" s="9"/>
      <c r="N615" s="9"/>
      <c r="O615" s="9"/>
    </row>
    <row r="616" spans="1:15" ht="12.75" customHeight="1" x14ac:dyDescent="0.2">
      <c r="A616" s="28"/>
      <c r="B616" s="9"/>
      <c r="C616" s="9"/>
      <c r="D616" s="9"/>
      <c r="E616" s="9"/>
      <c r="F616" s="9"/>
      <c r="G616" s="9"/>
      <c r="M616" s="9"/>
      <c r="N616" s="9"/>
      <c r="O616" s="9"/>
    </row>
    <row r="617" spans="1:15" ht="12.75" customHeight="1" x14ac:dyDescent="0.2">
      <c r="A617" s="28"/>
      <c r="B617" s="9"/>
      <c r="C617" s="9"/>
      <c r="D617" s="9"/>
      <c r="E617" s="9"/>
      <c r="F617" s="9"/>
      <c r="G617" s="9"/>
      <c r="M617" s="9"/>
      <c r="N617" s="9"/>
      <c r="O617" s="9"/>
    </row>
    <row r="618" spans="1:15" ht="12.75" customHeight="1" x14ac:dyDescent="0.2">
      <c r="A618" s="28"/>
      <c r="B618" s="9"/>
      <c r="C618" s="9"/>
      <c r="D618" s="9"/>
      <c r="E618" s="9"/>
      <c r="F618" s="9"/>
      <c r="G618" s="9"/>
      <c r="M618" s="9"/>
      <c r="N618" s="9"/>
      <c r="O618" s="9"/>
    </row>
    <row r="619" spans="1:15" ht="12.75" customHeight="1" x14ac:dyDescent="0.2">
      <c r="A619" s="28"/>
      <c r="B619" s="9"/>
      <c r="C619" s="9"/>
      <c r="D619" s="9"/>
      <c r="E619" s="9"/>
      <c r="F619" s="9"/>
      <c r="G619" s="9"/>
      <c r="M619" s="9"/>
      <c r="N619" s="9"/>
      <c r="O619" s="9"/>
    </row>
    <row r="620" spans="1:15" ht="12.75" customHeight="1" x14ac:dyDescent="0.2">
      <c r="A620" s="28"/>
      <c r="B620" s="9"/>
      <c r="C620" s="9"/>
      <c r="D620" s="9"/>
      <c r="E620" s="9"/>
      <c r="F620" s="9"/>
      <c r="G620" s="9"/>
      <c r="M620" s="9"/>
      <c r="N620" s="9"/>
      <c r="O620" s="9"/>
    </row>
    <row r="621" spans="1:15" ht="12.75" customHeight="1" x14ac:dyDescent="0.2">
      <c r="A621" s="28"/>
      <c r="B621" s="9"/>
      <c r="C621" s="9"/>
      <c r="D621" s="9"/>
      <c r="E621" s="9"/>
      <c r="F621" s="9"/>
      <c r="G621" s="9"/>
      <c r="M621" s="9"/>
      <c r="N621" s="9"/>
      <c r="O621" s="9"/>
    </row>
    <row r="622" spans="1:15" ht="12.75" customHeight="1" x14ac:dyDescent="0.2">
      <c r="A622" s="28"/>
      <c r="B622" s="9"/>
      <c r="C622" s="9"/>
      <c r="D622" s="9"/>
      <c r="E622" s="9"/>
      <c r="F622" s="9"/>
      <c r="G622" s="9"/>
      <c r="M622" s="9"/>
      <c r="N622" s="9"/>
      <c r="O622" s="9"/>
    </row>
    <row r="623" spans="1:15" ht="12.75" customHeight="1" x14ac:dyDescent="0.2">
      <c r="A623" s="28"/>
      <c r="B623" s="9"/>
      <c r="C623" s="9"/>
      <c r="D623" s="9"/>
      <c r="E623" s="9"/>
      <c r="F623" s="9"/>
      <c r="G623" s="9"/>
      <c r="M623" s="9"/>
      <c r="N623" s="9"/>
      <c r="O623" s="9"/>
    </row>
    <row r="624" spans="1:15" ht="12.75" customHeight="1" x14ac:dyDescent="0.2">
      <c r="A624" s="28"/>
      <c r="B624" s="9"/>
      <c r="C624" s="9"/>
      <c r="D624" s="9"/>
      <c r="E624" s="9"/>
      <c r="F624" s="9"/>
      <c r="G624" s="9"/>
      <c r="M624" s="9"/>
      <c r="N624" s="9"/>
      <c r="O624" s="9"/>
    </row>
    <row r="625" spans="1:15" ht="12.75" customHeight="1" x14ac:dyDescent="0.2">
      <c r="A625" s="28"/>
      <c r="B625" s="9"/>
      <c r="C625" s="9"/>
      <c r="D625" s="9"/>
      <c r="E625" s="9"/>
      <c r="F625" s="9"/>
      <c r="G625" s="9"/>
      <c r="M625" s="9"/>
      <c r="N625" s="9"/>
      <c r="O625" s="9"/>
    </row>
    <row r="626" spans="1:15" ht="12.75" customHeight="1" x14ac:dyDescent="0.2">
      <c r="A626" s="28"/>
      <c r="B626" s="9"/>
      <c r="C626" s="9"/>
      <c r="D626" s="9"/>
      <c r="E626" s="9"/>
      <c r="F626" s="9"/>
      <c r="G626" s="9"/>
      <c r="M626" s="9"/>
      <c r="N626" s="9"/>
      <c r="O626" s="9"/>
    </row>
    <row r="627" spans="1:15" ht="12.75" customHeight="1" x14ac:dyDescent="0.2">
      <c r="A627" s="28"/>
      <c r="B627" s="9"/>
      <c r="C627" s="9"/>
      <c r="D627" s="9"/>
      <c r="E627" s="9"/>
      <c r="F627" s="9"/>
      <c r="G627" s="9"/>
      <c r="M627" s="9"/>
      <c r="N627" s="9"/>
      <c r="O627" s="9"/>
    </row>
    <row r="628" spans="1:15" ht="12.75" customHeight="1" x14ac:dyDescent="0.2">
      <c r="A628" s="28"/>
      <c r="B628" s="9"/>
      <c r="C628" s="9"/>
      <c r="D628" s="9"/>
      <c r="E628" s="9"/>
      <c r="F628" s="9"/>
      <c r="G628" s="9"/>
      <c r="M628" s="9"/>
      <c r="N628" s="9"/>
      <c r="O628" s="9"/>
    </row>
    <row r="629" spans="1:15" ht="12.75" customHeight="1" x14ac:dyDescent="0.2">
      <c r="A629" s="28"/>
      <c r="B629" s="9"/>
      <c r="C629" s="9"/>
      <c r="D629" s="9"/>
      <c r="E629" s="9"/>
      <c r="F629" s="9"/>
      <c r="G629" s="9"/>
      <c r="M629" s="9"/>
      <c r="N629" s="9"/>
      <c r="O629" s="9"/>
    </row>
    <row r="630" spans="1:15" ht="12.75" customHeight="1" x14ac:dyDescent="0.2">
      <c r="A630" s="28"/>
      <c r="B630" s="9"/>
      <c r="C630" s="9"/>
      <c r="D630" s="9"/>
      <c r="E630" s="9"/>
      <c r="F630" s="9"/>
      <c r="G630" s="9"/>
      <c r="M630" s="9"/>
      <c r="N630" s="9"/>
      <c r="O630" s="9"/>
    </row>
    <row r="631" spans="1:15" ht="12.75" customHeight="1" x14ac:dyDescent="0.2">
      <c r="A631" s="28"/>
      <c r="B631" s="9"/>
      <c r="C631" s="9"/>
      <c r="D631" s="9"/>
      <c r="E631" s="9"/>
      <c r="F631" s="9"/>
      <c r="G631" s="9"/>
      <c r="M631" s="9"/>
      <c r="N631" s="9"/>
      <c r="O631" s="9"/>
    </row>
    <row r="632" spans="1:15" ht="12.75" customHeight="1" x14ac:dyDescent="0.2">
      <c r="A632" s="28"/>
      <c r="B632" s="9"/>
      <c r="C632" s="9"/>
      <c r="D632" s="9"/>
      <c r="E632" s="9"/>
      <c r="F632" s="9"/>
      <c r="G632" s="9"/>
      <c r="M632" s="9"/>
      <c r="N632" s="9"/>
      <c r="O632" s="9"/>
    </row>
    <row r="633" spans="1:15" ht="12.75" customHeight="1" x14ac:dyDescent="0.2">
      <c r="A633" s="28"/>
      <c r="B633" s="9"/>
      <c r="C633" s="9"/>
      <c r="D633" s="9"/>
      <c r="E633" s="9"/>
      <c r="F633" s="9"/>
      <c r="G633" s="9"/>
      <c r="M633" s="9"/>
      <c r="N633" s="9"/>
      <c r="O633" s="9"/>
    </row>
    <row r="634" spans="1:15" ht="12.75" customHeight="1" x14ac:dyDescent="0.2">
      <c r="A634" s="28"/>
      <c r="B634" s="9"/>
      <c r="C634" s="9"/>
      <c r="D634" s="9"/>
      <c r="E634" s="9"/>
      <c r="F634" s="9"/>
      <c r="G634" s="9"/>
      <c r="M634" s="9"/>
      <c r="N634" s="9"/>
      <c r="O634" s="9"/>
    </row>
    <row r="635" spans="1:15" ht="12.75" customHeight="1" x14ac:dyDescent="0.2">
      <c r="A635" s="28"/>
      <c r="B635" s="9"/>
      <c r="C635" s="9"/>
      <c r="D635" s="9"/>
      <c r="E635" s="9"/>
      <c r="F635" s="9"/>
      <c r="G635" s="9"/>
      <c r="M635" s="9"/>
      <c r="N635" s="9"/>
      <c r="O635" s="9"/>
    </row>
    <row r="636" spans="1:15" ht="12.75" customHeight="1" x14ac:dyDescent="0.2">
      <c r="A636" s="28"/>
      <c r="B636" s="9"/>
      <c r="C636" s="9"/>
      <c r="D636" s="9"/>
      <c r="E636" s="9"/>
      <c r="F636" s="9"/>
      <c r="G636" s="9"/>
      <c r="M636" s="9"/>
      <c r="N636" s="9"/>
      <c r="O636" s="9"/>
    </row>
    <row r="637" spans="1:15" ht="12.75" customHeight="1" x14ac:dyDescent="0.2">
      <c r="A637" s="28"/>
      <c r="B637" s="9"/>
      <c r="C637" s="9"/>
      <c r="D637" s="9"/>
      <c r="E637" s="9"/>
      <c r="F637" s="9"/>
      <c r="G637" s="9"/>
      <c r="M637" s="9"/>
      <c r="N637" s="9"/>
      <c r="O637" s="9"/>
    </row>
    <row r="638" spans="1:15" ht="12.75" customHeight="1" x14ac:dyDescent="0.2">
      <c r="A638" s="28"/>
      <c r="B638" s="9"/>
      <c r="C638" s="9"/>
      <c r="D638" s="9"/>
      <c r="E638" s="9"/>
      <c r="F638" s="9"/>
      <c r="G638" s="9"/>
      <c r="M638" s="9"/>
      <c r="N638" s="9"/>
      <c r="O638" s="9"/>
    </row>
    <row r="639" spans="1:15" ht="12.75" customHeight="1" x14ac:dyDescent="0.2">
      <c r="A639" s="28"/>
      <c r="B639" s="9"/>
      <c r="C639" s="9"/>
      <c r="D639" s="9"/>
      <c r="E639" s="9"/>
      <c r="F639" s="9"/>
      <c r="G639" s="9"/>
      <c r="M639" s="9"/>
      <c r="N639" s="9"/>
      <c r="O639" s="9"/>
    </row>
    <row r="640" spans="1:15" ht="12.75" customHeight="1" x14ac:dyDescent="0.2">
      <c r="A640" s="28"/>
      <c r="B640" s="9"/>
      <c r="C640" s="9"/>
      <c r="D640" s="9"/>
      <c r="E640" s="9"/>
      <c r="F640" s="9"/>
      <c r="G640" s="9"/>
      <c r="M640" s="9"/>
      <c r="N640" s="9"/>
      <c r="O640" s="9"/>
    </row>
    <row r="641" spans="1:15" ht="12.75" customHeight="1" x14ac:dyDescent="0.2">
      <c r="A641" s="28"/>
      <c r="B641" s="9"/>
      <c r="C641" s="9"/>
      <c r="D641" s="9"/>
      <c r="E641" s="9"/>
      <c r="F641" s="9"/>
      <c r="G641" s="9"/>
      <c r="M641" s="9"/>
      <c r="N641" s="9"/>
      <c r="O641" s="9"/>
    </row>
    <row r="642" spans="1:15" ht="12.75" customHeight="1" x14ac:dyDescent="0.2">
      <c r="A642" s="28"/>
      <c r="B642" s="9"/>
      <c r="C642" s="9"/>
      <c r="D642" s="9"/>
      <c r="E642" s="9"/>
      <c r="F642" s="9"/>
      <c r="G642" s="9"/>
      <c r="M642" s="9"/>
      <c r="N642" s="9"/>
      <c r="O642" s="9"/>
    </row>
    <row r="643" spans="1:15" ht="12.75" customHeight="1" x14ac:dyDescent="0.2">
      <c r="A643" s="28"/>
      <c r="B643" s="9"/>
      <c r="C643" s="9"/>
      <c r="D643" s="9"/>
      <c r="E643" s="9"/>
      <c r="F643" s="9"/>
      <c r="G643" s="9"/>
      <c r="M643" s="9"/>
      <c r="N643" s="9"/>
      <c r="O643" s="9"/>
    </row>
    <row r="644" spans="1:15" ht="12.75" customHeight="1" x14ac:dyDescent="0.2">
      <c r="A644" s="28"/>
      <c r="B644" s="9"/>
      <c r="C644" s="9"/>
      <c r="D644" s="9"/>
      <c r="E644" s="9"/>
      <c r="F644" s="9"/>
      <c r="G644" s="9"/>
      <c r="M644" s="9"/>
      <c r="N644" s="9"/>
      <c r="O644" s="9"/>
    </row>
    <row r="645" spans="1:15" ht="12.75" customHeight="1" x14ac:dyDescent="0.2">
      <c r="A645" s="28"/>
      <c r="B645" s="9"/>
      <c r="C645" s="9"/>
      <c r="D645" s="9"/>
      <c r="E645" s="9"/>
      <c r="F645" s="9"/>
      <c r="G645" s="9"/>
      <c r="M645" s="9"/>
      <c r="N645" s="9"/>
      <c r="O645" s="9"/>
    </row>
    <row r="646" spans="1:15" ht="12.75" customHeight="1" x14ac:dyDescent="0.2">
      <c r="A646" s="28"/>
      <c r="B646" s="9"/>
      <c r="C646" s="9"/>
      <c r="D646" s="9"/>
      <c r="E646" s="9"/>
      <c r="F646" s="9"/>
      <c r="G646" s="9"/>
      <c r="M646" s="9"/>
      <c r="N646" s="9"/>
      <c r="O646" s="9"/>
    </row>
    <row r="647" spans="1:15" ht="12.75" customHeight="1" x14ac:dyDescent="0.2">
      <c r="A647" s="28"/>
      <c r="B647" s="9"/>
      <c r="C647" s="9"/>
      <c r="D647" s="9"/>
      <c r="E647" s="9"/>
      <c r="F647" s="9"/>
      <c r="G647" s="9"/>
      <c r="M647" s="9"/>
      <c r="N647" s="9"/>
      <c r="O647" s="9"/>
    </row>
    <row r="648" spans="1:15" ht="12.75" customHeight="1" x14ac:dyDescent="0.2">
      <c r="A648" s="28"/>
      <c r="B648" s="9"/>
      <c r="C648" s="9"/>
      <c r="D648" s="9"/>
      <c r="E648" s="9"/>
      <c r="F648" s="9"/>
      <c r="G648" s="9"/>
      <c r="M648" s="9"/>
      <c r="N648" s="9"/>
      <c r="O648" s="9"/>
    </row>
    <row r="649" spans="1:15" ht="12.75" customHeight="1" x14ac:dyDescent="0.2">
      <c r="A649" s="28"/>
      <c r="B649" s="9"/>
      <c r="C649" s="9"/>
      <c r="D649" s="9"/>
      <c r="E649" s="9"/>
      <c r="F649" s="9"/>
      <c r="G649" s="9"/>
      <c r="M649" s="9"/>
      <c r="N649" s="9"/>
      <c r="O649" s="9"/>
    </row>
    <row r="650" spans="1:15" ht="12.75" customHeight="1" x14ac:dyDescent="0.2">
      <c r="A650" s="28"/>
      <c r="B650" s="9"/>
      <c r="C650" s="9"/>
      <c r="D650" s="9"/>
      <c r="E650" s="9"/>
      <c r="F650" s="9"/>
      <c r="G650" s="9"/>
      <c r="M650" s="9"/>
      <c r="N650" s="9"/>
      <c r="O650" s="9"/>
    </row>
    <row r="651" spans="1:15" ht="12.75" customHeight="1" x14ac:dyDescent="0.2">
      <c r="A651" s="28"/>
      <c r="B651" s="9"/>
      <c r="C651" s="9"/>
      <c r="D651" s="9"/>
      <c r="E651" s="9"/>
      <c r="F651" s="9"/>
      <c r="G651" s="9"/>
      <c r="M651" s="9"/>
      <c r="N651" s="9"/>
      <c r="O651" s="9"/>
    </row>
    <row r="652" spans="1:15" ht="12.75" customHeight="1" x14ac:dyDescent="0.2">
      <c r="A652" s="28"/>
      <c r="B652" s="9"/>
      <c r="C652" s="9"/>
      <c r="D652" s="9"/>
      <c r="E652" s="9"/>
      <c r="F652" s="9"/>
      <c r="G652" s="9"/>
      <c r="M652" s="9"/>
      <c r="N652" s="9"/>
      <c r="O652" s="9"/>
    </row>
    <row r="653" spans="1:15" ht="12.75" customHeight="1" x14ac:dyDescent="0.2">
      <c r="A653" s="28"/>
      <c r="B653" s="9"/>
      <c r="C653" s="9"/>
      <c r="D653" s="9"/>
      <c r="E653" s="9"/>
      <c r="F653" s="9"/>
      <c r="G653" s="9"/>
      <c r="M653" s="9"/>
      <c r="N653" s="9"/>
      <c r="O653" s="9"/>
    </row>
    <row r="654" spans="1:15" ht="12.75" customHeight="1" x14ac:dyDescent="0.2">
      <c r="A654" s="28"/>
      <c r="B654" s="9"/>
      <c r="C654" s="9"/>
      <c r="D654" s="9"/>
      <c r="E654" s="9"/>
      <c r="F654" s="9"/>
      <c r="G654" s="9"/>
      <c r="M654" s="9"/>
      <c r="N654" s="9"/>
      <c r="O654" s="9"/>
    </row>
    <row r="655" spans="1:15" ht="12.75" customHeight="1" x14ac:dyDescent="0.2">
      <c r="A655" s="28"/>
      <c r="B655" s="9"/>
      <c r="C655" s="9"/>
      <c r="D655" s="9"/>
      <c r="E655" s="9"/>
      <c r="F655" s="9"/>
      <c r="G655" s="9"/>
      <c r="M655" s="9"/>
      <c r="N655" s="9"/>
      <c r="O655" s="9"/>
    </row>
    <row r="656" spans="1:15" ht="12.75" customHeight="1" x14ac:dyDescent="0.2">
      <c r="A656" s="28"/>
      <c r="B656" s="9"/>
      <c r="C656" s="9"/>
      <c r="D656" s="9"/>
      <c r="E656" s="9"/>
      <c r="F656" s="9"/>
      <c r="G656" s="9"/>
      <c r="M656" s="9"/>
      <c r="N656" s="9"/>
      <c r="O656" s="9"/>
    </row>
    <row r="657" spans="1:15" ht="12.75" customHeight="1" x14ac:dyDescent="0.2">
      <c r="A657" s="28"/>
      <c r="B657" s="9"/>
      <c r="C657" s="9"/>
      <c r="D657" s="9"/>
      <c r="E657" s="9"/>
      <c r="F657" s="9"/>
      <c r="G657" s="9"/>
      <c r="M657" s="9"/>
      <c r="N657" s="9"/>
      <c r="O657" s="9"/>
    </row>
    <row r="658" spans="1:15" ht="12.75" customHeight="1" x14ac:dyDescent="0.2">
      <c r="A658" s="28"/>
      <c r="B658" s="9"/>
      <c r="C658" s="9"/>
      <c r="D658" s="9"/>
      <c r="E658" s="9"/>
      <c r="F658" s="9"/>
      <c r="G658" s="9"/>
      <c r="M658" s="9"/>
      <c r="N658" s="9"/>
      <c r="O658" s="9"/>
    </row>
    <row r="659" spans="1:15" ht="12.75" customHeight="1" x14ac:dyDescent="0.2">
      <c r="A659" s="28"/>
      <c r="B659" s="9"/>
      <c r="C659" s="9"/>
      <c r="D659" s="9"/>
      <c r="E659" s="9"/>
      <c r="F659" s="9"/>
      <c r="G659" s="9"/>
      <c r="M659" s="9"/>
      <c r="N659" s="9"/>
      <c r="O659" s="9"/>
    </row>
    <row r="660" spans="1:15" ht="12.75" customHeight="1" x14ac:dyDescent="0.2">
      <c r="A660" s="28"/>
      <c r="B660" s="9"/>
      <c r="C660" s="9"/>
      <c r="D660" s="9"/>
      <c r="E660" s="9"/>
      <c r="F660" s="9"/>
      <c r="G660" s="9"/>
      <c r="M660" s="9"/>
      <c r="N660" s="9"/>
      <c r="O660" s="9"/>
    </row>
    <row r="661" spans="1:15" ht="12.75" customHeight="1" x14ac:dyDescent="0.2">
      <c r="A661" s="28"/>
      <c r="B661" s="9"/>
      <c r="C661" s="9"/>
      <c r="D661" s="9"/>
      <c r="E661" s="9"/>
      <c r="F661" s="9"/>
      <c r="G661" s="9"/>
      <c r="M661" s="9"/>
      <c r="N661" s="9"/>
      <c r="O661" s="9"/>
    </row>
    <row r="662" spans="1:15" ht="12.75" customHeight="1" x14ac:dyDescent="0.2">
      <c r="A662" s="28"/>
      <c r="B662" s="9"/>
      <c r="C662" s="9"/>
      <c r="D662" s="9"/>
      <c r="E662" s="9"/>
      <c r="F662" s="9"/>
      <c r="G662" s="9"/>
      <c r="M662" s="9"/>
      <c r="N662" s="9"/>
      <c r="O662" s="9"/>
    </row>
    <row r="663" spans="1:15" ht="12.75" customHeight="1" x14ac:dyDescent="0.2">
      <c r="A663" s="28"/>
      <c r="B663" s="9"/>
      <c r="C663" s="9"/>
      <c r="D663" s="9"/>
      <c r="E663" s="9"/>
      <c r="F663" s="9"/>
      <c r="G663" s="9"/>
      <c r="M663" s="9"/>
      <c r="N663" s="9"/>
      <c r="O663" s="9"/>
    </row>
    <row r="664" spans="1:15" ht="12.75" customHeight="1" x14ac:dyDescent="0.2">
      <c r="A664" s="28"/>
      <c r="B664" s="9"/>
      <c r="C664" s="9"/>
      <c r="D664" s="9"/>
      <c r="E664" s="9"/>
      <c r="F664" s="9"/>
      <c r="G664" s="9"/>
      <c r="M664" s="9"/>
      <c r="N664" s="9"/>
      <c r="O664" s="9"/>
    </row>
    <row r="665" spans="1:15" ht="12.75" customHeight="1" x14ac:dyDescent="0.2">
      <c r="A665" s="28"/>
      <c r="B665" s="9"/>
      <c r="C665" s="9"/>
      <c r="D665" s="9"/>
      <c r="E665" s="9"/>
      <c r="F665" s="9"/>
      <c r="G665" s="9"/>
      <c r="M665" s="9"/>
      <c r="N665" s="9"/>
      <c r="O665" s="9"/>
    </row>
    <row r="666" spans="1:15" ht="12.75" customHeight="1" x14ac:dyDescent="0.2">
      <c r="A666" s="28"/>
      <c r="B666" s="9"/>
      <c r="C666" s="9"/>
      <c r="D666" s="9"/>
      <c r="E666" s="9"/>
      <c r="F666" s="9"/>
      <c r="G666" s="9"/>
      <c r="M666" s="9"/>
      <c r="N666" s="9"/>
      <c r="O666" s="9"/>
    </row>
    <row r="667" spans="1:15" ht="12.75" customHeight="1" x14ac:dyDescent="0.2">
      <c r="A667" s="28"/>
      <c r="B667" s="9"/>
      <c r="C667" s="9"/>
      <c r="D667" s="9"/>
      <c r="E667" s="9"/>
      <c r="F667" s="9"/>
      <c r="G667" s="9"/>
      <c r="M667" s="9"/>
      <c r="N667" s="9"/>
      <c r="O667" s="9"/>
    </row>
    <row r="668" spans="1:15" ht="12.75" customHeight="1" x14ac:dyDescent="0.2">
      <c r="A668" s="28"/>
      <c r="B668" s="9"/>
      <c r="C668" s="9"/>
      <c r="D668" s="9"/>
      <c r="E668" s="9"/>
      <c r="F668" s="9"/>
      <c r="G668" s="9"/>
      <c r="M668" s="9"/>
      <c r="N668" s="9"/>
      <c r="O668" s="9"/>
    </row>
    <row r="669" spans="1:15" ht="12.75" customHeight="1" x14ac:dyDescent="0.2">
      <c r="A669" s="28"/>
      <c r="B669" s="9"/>
      <c r="C669" s="9"/>
      <c r="D669" s="9"/>
      <c r="E669" s="9"/>
      <c r="F669" s="9"/>
      <c r="G669" s="9"/>
      <c r="M669" s="9"/>
      <c r="N669" s="9"/>
      <c r="O669" s="9"/>
    </row>
    <row r="670" spans="1:15" ht="12.75" customHeight="1" x14ac:dyDescent="0.2">
      <c r="A670" s="28"/>
      <c r="B670" s="9"/>
      <c r="C670" s="9"/>
      <c r="D670" s="9"/>
      <c r="E670" s="9"/>
      <c r="F670" s="9"/>
      <c r="G670" s="9"/>
      <c r="M670" s="9"/>
      <c r="N670" s="9"/>
      <c r="O670" s="9"/>
    </row>
    <row r="671" spans="1:15" ht="12.75" customHeight="1" x14ac:dyDescent="0.2">
      <c r="A671" s="28"/>
      <c r="B671" s="9"/>
      <c r="C671" s="9"/>
      <c r="D671" s="9"/>
      <c r="E671" s="9"/>
      <c r="F671" s="9"/>
      <c r="G671" s="9"/>
      <c r="M671" s="9"/>
      <c r="N671" s="9"/>
      <c r="O671" s="9"/>
    </row>
    <row r="672" spans="1:15" ht="12.75" customHeight="1" x14ac:dyDescent="0.2">
      <c r="A672" s="28"/>
      <c r="B672" s="9"/>
      <c r="C672" s="9"/>
      <c r="D672" s="9"/>
      <c r="E672" s="9"/>
      <c r="F672" s="9"/>
      <c r="G672" s="9"/>
      <c r="M672" s="9"/>
      <c r="N672" s="9"/>
      <c r="O672" s="9"/>
    </row>
    <row r="673" spans="1:15" ht="12.75" customHeight="1" x14ac:dyDescent="0.2">
      <c r="A673" s="28"/>
      <c r="B673" s="9"/>
      <c r="C673" s="9"/>
      <c r="D673" s="9"/>
      <c r="E673" s="9"/>
      <c r="F673" s="9"/>
      <c r="G673" s="9"/>
      <c r="M673" s="9"/>
      <c r="N673" s="9"/>
      <c r="O673" s="9"/>
    </row>
    <row r="674" spans="1:15" ht="12.75" customHeight="1" x14ac:dyDescent="0.2">
      <c r="A674" s="28"/>
      <c r="B674" s="9"/>
      <c r="C674" s="9"/>
      <c r="D674" s="9"/>
      <c r="E674" s="9"/>
      <c r="F674" s="9"/>
      <c r="G674" s="9"/>
      <c r="M674" s="9"/>
      <c r="N674" s="9"/>
      <c r="O674" s="9"/>
    </row>
    <row r="675" spans="1:15" ht="12.75" customHeight="1" x14ac:dyDescent="0.2">
      <c r="A675" s="28"/>
      <c r="B675" s="9"/>
      <c r="C675" s="9"/>
      <c r="D675" s="9"/>
      <c r="E675" s="9"/>
      <c r="F675" s="9"/>
      <c r="G675" s="9"/>
      <c r="M675" s="9"/>
      <c r="N675" s="9"/>
      <c r="O675" s="9"/>
    </row>
    <row r="676" spans="1:15" ht="12.75" customHeight="1" x14ac:dyDescent="0.2">
      <c r="A676" s="28"/>
      <c r="B676" s="9"/>
      <c r="C676" s="9"/>
      <c r="D676" s="9"/>
      <c r="E676" s="9"/>
      <c r="F676" s="9"/>
      <c r="G676" s="9"/>
      <c r="M676" s="9"/>
      <c r="N676" s="9"/>
      <c r="O676" s="9"/>
    </row>
    <row r="677" spans="1:15" ht="12.75" customHeight="1" x14ac:dyDescent="0.2">
      <c r="A677" s="28"/>
      <c r="B677" s="9"/>
      <c r="C677" s="9"/>
      <c r="D677" s="9"/>
      <c r="E677" s="9"/>
      <c r="F677" s="9"/>
      <c r="G677" s="9"/>
      <c r="M677" s="9"/>
      <c r="N677" s="9"/>
      <c r="O677" s="9"/>
    </row>
    <row r="678" spans="1:15" ht="12.75" customHeight="1" x14ac:dyDescent="0.2">
      <c r="A678" s="28"/>
      <c r="B678" s="9"/>
      <c r="C678" s="9"/>
      <c r="D678" s="9"/>
      <c r="E678" s="9"/>
      <c r="F678" s="9"/>
      <c r="G678" s="9"/>
      <c r="M678" s="9"/>
      <c r="N678" s="9"/>
      <c r="O678" s="9"/>
    </row>
    <row r="679" spans="1:15" ht="12.75" customHeight="1" x14ac:dyDescent="0.2">
      <c r="A679" s="28"/>
      <c r="B679" s="9"/>
      <c r="C679" s="9"/>
      <c r="D679" s="9"/>
      <c r="E679" s="9"/>
      <c r="F679" s="9"/>
      <c r="G679" s="9"/>
      <c r="M679" s="9"/>
      <c r="N679" s="9"/>
      <c r="O679" s="9"/>
    </row>
    <row r="680" spans="1:15" ht="12.75" customHeight="1" x14ac:dyDescent="0.2">
      <c r="A680" s="28"/>
      <c r="B680" s="9"/>
      <c r="C680" s="9"/>
      <c r="D680" s="9"/>
      <c r="E680" s="9"/>
      <c r="F680" s="9"/>
      <c r="G680" s="9"/>
      <c r="M680" s="9"/>
      <c r="N680" s="9"/>
      <c r="O680" s="9"/>
    </row>
    <row r="681" spans="1:15" ht="12.75" customHeight="1" x14ac:dyDescent="0.2">
      <c r="A681" s="28"/>
      <c r="B681" s="9"/>
      <c r="C681" s="9"/>
      <c r="D681" s="9"/>
      <c r="E681" s="9"/>
      <c r="F681" s="9"/>
      <c r="G681" s="9"/>
      <c r="M681" s="9"/>
      <c r="N681" s="9"/>
      <c r="O681" s="9"/>
    </row>
    <row r="682" spans="1:15" ht="12.75" customHeight="1" x14ac:dyDescent="0.2">
      <c r="A682" s="28"/>
      <c r="B682" s="9"/>
      <c r="C682" s="9"/>
      <c r="D682" s="9"/>
      <c r="E682" s="9"/>
      <c r="F682" s="9"/>
      <c r="G682" s="9"/>
      <c r="M682" s="9"/>
      <c r="N682" s="9"/>
      <c r="O682" s="9"/>
    </row>
    <row r="683" spans="1:15" ht="12.75" customHeight="1" x14ac:dyDescent="0.2">
      <c r="A683" s="28"/>
      <c r="B683" s="9"/>
      <c r="C683" s="9"/>
      <c r="D683" s="9"/>
      <c r="E683" s="9"/>
      <c r="F683" s="9"/>
      <c r="G683" s="9"/>
      <c r="M683" s="9"/>
      <c r="N683" s="9"/>
      <c r="O683" s="9"/>
    </row>
    <row r="684" spans="1:15" ht="12.75" customHeight="1" x14ac:dyDescent="0.2">
      <c r="A684" s="28"/>
      <c r="B684" s="9"/>
      <c r="C684" s="9"/>
      <c r="D684" s="9"/>
      <c r="E684" s="9"/>
      <c r="F684" s="9"/>
      <c r="G684" s="9"/>
      <c r="M684" s="9"/>
      <c r="N684" s="9"/>
      <c r="O684" s="9"/>
    </row>
    <row r="685" spans="1:15" ht="12.75" customHeight="1" x14ac:dyDescent="0.2">
      <c r="A685" s="28"/>
      <c r="B685" s="9"/>
      <c r="C685" s="9"/>
      <c r="D685" s="9"/>
      <c r="E685" s="9"/>
      <c r="F685" s="9"/>
      <c r="G685" s="9"/>
      <c r="M685" s="9"/>
      <c r="N685" s="9"/>
      <c r="O685" s="9"/>
    </row>
    <row r="686" spans="1:15" ht="12.75" customHeight="1" x14ac:dyDescent="0.2">
      <c r="A686" s="28"/>
      <c r="B686" s="9"/>
      <c r="C686" s="9"/>
      <c r="D686" s="9"/>
      <c r="E686" s="9"/>
      <c r="F686" s="9"/>
      <c r="G686" s="9"/>
      <c r="M686" s="9"/>
      <c r="N686" s="9"/>
      <c r="O686" s="9"/>
    </row>
    <row r="687" spans="1:15" ht="12.75" customHeight="1" x14ac:dyDescent="0.2">
      <c r="A687" s="28"/>
      <c r="B687" s="9"/>
      <c r="C687" s="9"/>
      <c r="D687" s="9"/>
      <c r="E687" s="9"/>
      <c r="F687" s="9"/>
      <c r="G687" s="9"/>
      <c r="M687" s="9"/>
      <c r="N687" s="9"/>
      <c r="O687" s="9"/>
    </row>
    <row r="688" spans="1:15" ht="12.75" customHeight="1" x14ac:dyDescent="0.2">
      <c r="A688" s="28"/>
      <c r="B688" s="9"/>
      <c r="C688" s="9"/>
      <c r="D688" s="9"/>
      <c r="E688" s="9"/>
      <c r="F688" s="9"/>
      <c r="G688" s="9"/>
      <c r="M688" s="9"/>
      <c r="N688" s="9"/>
      <c r="O688" s="9"/>
    </row>
    <row r="689" spans="1:15" ht="12.75" customHeight="1" x14ac:dyDescent="0.2">
      <c r="A689" s="28"/>
      <c r="B689" s="9"/>
      <c r="C689" s="9"/>
      <c r="D689" s="9"/>
      <c r="E689" s="9"/>
      <c r="F689" s="9"/>
      <c r="G689" s="9"/>
      <c r="M689" s="9"/>
      <c r="N689" s="9"/>
      <c r="O689" s="9"/>
    </row>
    <row r="690" spans="1:15" ht="12.75" customHeight="1" x14ac:dyDescent="0.2">
      <c r="A690" s="28"/>
      <c r="B690" s="9"/>
      <c r="C690" s="9"/>
      <c r="D690" s="9"/>
      <c r="E690" s="9"/>
      <c r="F690" s="9"/>
      <c r="G690" s="9"/>
      <c r="M690" s="9"/>
      <c r="N690" s="9"/>
      <c r="O690" s="9"/>
    </row>
    <row r="691" spans="1:15" ht="12.75" customHeight="1" x14ac:dyDescent="0.2">
      <c r="A691" s="28"/>
      <c r="B691" s="9"/>
      <c r="C691" s="9"/>
      <c r="D691" s="9"/>
      <c r="E691" s="9"/>
      <c r="F691" s="9"/>
      <c r="G691" s="9"/>
      <c r="M691" s="9"/>
      <c r="N691" s="9"/>
      <c r="O691" s="9"/>
    </row>
    <row r="692" spans="1:15" ht="12.75" customHeight="1" x14ac:dyDescent="0.2">
      <c r="A692" s="28"/>
      <c r="B692" s="9"/>
      <c r="C692" s="9"/>
      <c r="D692" s="9"/>
      <c r="E692" s="9"/>
      <c r="F692" s="9"/>
      <c r="G692" s="9"/>
      <c r="M692" s="9"/>
      <c r="N692" s="9"/>
      <c r="O692" s="9"/>
    </row>
    <row r="693" spans="1:15" ht="12.75" customHeight="1" x14ac:dyDescent="0.2">
      <c r="A693" s="28"/>
      <c r="B693" s="9"/>
      <c r="C693" s="9"/>
      <c r="D693" s="9"/>
      <c r="E693" s="9"/>
      <c r="F693" s="9"/>
      <c r="G693" s="9"/>
      <c r="M693" s="9"/>
      <c r="N693" s="9"/>
      <c r="O693" s="9"/>
    </row>
    <row r="694" spans="1:15" ht="12.75" customHeight="1" x14ac:dyDescent="0.2">
      <c r="A694" s="28"/>
      <c r="B694" s="9"/>
      <c r="C694" s="9"/>
      <c r="D694" s="9"/>
      <c r="E694" s="9"/>
      <c r="F694" s="9"/>
      <c r="G694" s="9"/>
      <c r="M694" s="9"/>
      <c r="N694" s="9"/>
      <c r="O694" s="9"/>
    </row>
    <row r="695" spans="1:15" ht="12.75" customHeight="1" x14ac:dyDescent="0.2">
      <c r="A695" s="28"/>
      <c r="B695" s="9"/>
      <c r="C695" s="9"/>
      <c r="D695" s="9"/>
      <c r="E695" s="9"/>
      <c r="F695" s="9"/>
      <c r="G695" s="9"/>
      <c r="M695" s="9"/>
      <c r="N695" s="9"/>
      <c r="O695" s="9"/>
    </row>
    <row r="696" spans="1:15" ht="12.75" customHeight="1" x14ac:dyDescent="0.2">
      <c r="A696" s="28"/>
      <c r="B696" s="9"/>
      <c r="C696" s="9"/>
      <c r="D696" s="9"/>
      <c r="E696" s="9"/>
      <c r="F696" s="9"/>
      <c r="G696" s="9"/>
      <c r="M696" s="9"/>
      <c r="N696" s="9"/>
      <c r="O696" s="9"/>
    </row>
    <row r="697" spans="1:15" ht="12.75" customHeight="1" x14ac:dyDescent="0.2">
      <c r="A697" s="28"/>
      <c r="B697" s="9"/>
      <c r="C697" s="9"/>
      <c r="D697" s="9"/>
      <c r="E697" s="9"/>
      <c r="F697" s="9"/>
      <c r="G697" s="9"/>
      <c r="M697" s="9"/>
      <c r="N697" s="9"/>
      <c r="O697" s="9"/>
    </row>
    <row r="698" spans="1:15" ht="12.75" customHeight="1" x14ac:dyDescent="0.2">
      <c r="A698" s="28"/>
      <c r="B698" s="9"/>
      <c r="C698" s="9"/>
      <c r="D698" s="9"/>
      <c r="E698" s="9"/>
      <c r="F698" s="9"/>
      <c r="G698" s="9"/>
      <c r="M698" s="9"/>
      <c r="N698" s="9"/>
      <c r="O698" s="9"/>
    </row>
    <row r="699" spans="1:15" ht="12.75" customHeight="1" x14ac:dyDescent="0.2">
      <c r="A699" s="28"/>
      <c r="B699" s="9"/>
      <c r="C699" s="9"/>
      <c r="D699" s="9"/>
      <c r="E699" s="9"/>
      <c r="F699" s="9"/>
      <c r="G699" s="9"/>
      <c r="M699" s="9"/>
      <c r="N699" s="9"/>
      <c r="O699" s="9"/>
    </row>
    <row r="700" spans="1:15" ht="12.75" customHeight="1" x14ac:dyDescent="0.2">
      <c r="A700" s="28"/>
      <c r="B700" s="9"/>
      <c r="C700" s="9"/>
      <c r="D700" s="9"/>
      <c r="E700" s="9"/>
      <c r="F700" s="9"/>
      <c r="G700" s="9"/>
      <c r="M700" s="9"/>
      <c r="N700" s="9"/>
      <c r="O700" s="9"/>
    </row>
    <row r="701" spans="1:15" ht="12.75" customHeight="1" x14ac:dyDescent="0.2">
      <c r="A701" s="28"/>
      <c r="B701" s="9"/>
      <c r="C701" s="9"/>
      <c r="D701" s="9"/>
      <c r="E701" s="9"/>
      <c r="F701" s="9"/>
      <c r="G701" s="9"/>
      <c r="M701" s="9"/>
      <c r="N701" s="9"/>
      <c r="O701" s="9"/>
    </row>
    <row r="702" spans="1:15" ht="12.75" customHeight="1" x14ac:dyDescent="0.2">
      <c r="A702" s="28"/>
      <c r="B702" s="9"/>
      <c r="C702" s="9"/>
      <c r="D702" s="9"/>
      <c r="E702" s="9"/>
      <c r="F702" s="9"/>
      <c r="G702" s="9"/>
      <c r="M702" s="9"/>
      <c r="N702" s="9"/>
      <c r="O702" s="9"/>
    </row>
    <row r="703" spans="1:15" ht="12.75" customHeight="1" x14ac:dyDescent="0.2">
      <c r="A703" s="28"/>
      <c r="B703" s="9"/>
      <c r="C703" s="9"/>
      <c r="D703" s="9"/>
      <c r="E703" s="9"/>
      <c r="F703" s="9"/>
      <c r="G703" s="9"/>
      <c r="M703" s="9"/>
      <c r="N703" s="9"/>
      <c r="O703" s="9"/>
    </row>
    <row r="704" spans="1:15" ht="12.75" customHeight="1" x14ac:dyDescent="0.2">
      <c r="A704" s="28"/>
      <c r="B704" s="9"/>
      <c r="C704" s="9"/>
      <c r="D704" s="9"/>
      <c r="E704" s="9"/>
      <c r="F704" s="9"/>
      <c r="G704" s="9"/>
      <c r="M704" s="9"/>
      <c r="N704" s="9"/>
      <c r="O704" s="9"/>
    </row>
    <row r="705" spans="1:15" ht="12.75" customHeight="1" x14ac:dyDescent="0.2">
      <c r="A705" s="28"/>
      <c r="B705" s="9"/>
      <c r="C705" s="9"/>
      <c r="D705" s="9"/>
      <c r="E705" s="9"/>
      <c r="F705" s="9"/>
      <c r="G705" s="9"/>
      <c r="M705" s="9"/>
      <c r="N705" s="9"/>
      <c r="O705" s="9"/>
    </row>
    <row r="706" spans="1:15" ht="12.75" customHeight="1" x14ac:dyDescent="0.2">
      <c r="A706" s="28"/>
      <c r="B706" s="9"/>
      <c r="C706" s="9"/>
      <c r="D706" s="9"/>
      <c r="E706" s="9"/>
      <c r="F706" s="9"/>
      <c r="G706" s="9"/>
      <c r="M706" s="9"/>
      <c r="N706" s="9"/>
      <c r="O706" s="9"/>
    </row>
    <row r="707" spans="1:15" ht="12.75" customHeight="1" x14ac:dyDescent="0.2">
      <c r="A707" s="28"/>
      <c r="B707" s="9"/>
      <c r="C707" s="9"/>
      <c r="D707" s="9"/>
      <c r="E707" s="9"/>
      <c r="F707" s="9"/>
      <c r="G707" s="9"/>
      <c r="M707" s="9"/>
      <c r="N707" s="9"/>
      <c r="O707" s="9"/>
    </row>
    <row r="708" spans="1:15" ht="12.75" customHeight="1" x14ac:dyDescent="0.2">
      <c r="A708" s="28"/>
      <c r="B708" s="9"/>
      <c r="C708" s="9"/>
      <c r="D708" s="9"/>
      <c r="E708" s="9"/>
      <c r="F708" s="9"/>
      <c r="G708" s="9"/>
      <c r="M708" s="9"/>
      <c r="N708" s="9"/>
      <c r="O708" s="9"/>
    </row>
    <row r="709" spans="1:15" ht="12.75" customHeight="1" x14ac:dyDescent="0.2">
      <c r="A709" s="28"/>
      <c r="B709" s="9"/>
      <c r="C709" s="9"/>
      <c r="D709" s="9"/>
      <c r="E709" s="9"/>
      <c r="F709" s="9"/>
      <c r="G709" s="9"/>
      <c r="M709" s="9"/>
      <c r="N709" s="9"/>
      <c r="O709" s="9"/>
    </row>
    <row r="710" spans="1:15" ht="12.75" customHeight="1" x14ac:dyDescent="0.2">
      <c r="A710" s="28"/>
      <c r="B710" s="9"/>
      <c r="C710" s="9"/>
      <c r="D710" s="9"/>
      <c r="E710" s="9"/>
      <c r="F710" s="9"/>
      <c r="G710" s="9"/>
      <c r="M710" s="9"/>
      <c r="N710" s="9"/>
      <c r="O710" s="9"/>
    </row>
    <row r="711" spans="1:15" ht="12.75" customHeight="1" x14ac:dyDescent="0.2">
      <c r="A711" s="28"/>
      <c r="B711" s="9"/>
      <c r="C711" s="9"/>
      <c r="D711" s="9"/>
      <c r="E711" s="9"/>
      <c r="F711" s="9"/>
      <c r="G711" s="9"/>
      <c r="M711" s="9"/>
      <c r="N711" s="9"/>
      <c r="O711" s="9"/>
    </row>
    <row r="712" spans="1:15" ht="12.75" customHeight="1" x14ac:dyDescent="0.2">
      <c r="A712" s="28"/>
      <c r="B712" s="9"/>
      <c r="C712" s="9"/>
      <c r="D712" s="9"/>
      <c r="E712" s="9"/>
      <c r="F712" s="9"/>
      <c r="G712" s="9"/>
      <c r="M712" s="9"/>
      <c r="N712" s="9"/>
      <c r="O712" s="9"/>
    </row>
    <row r="713" spans="1:15" ht="12.75" customHeight="1" x14ac:dyDescent="0.2">
      <c r="A713" s="28"/>
      <c r="B713" s="9"/>
      <c r="C713" s="9"/>
      <c r="D713" s="9"/>
      <c r="E713" s="9"/>
      <c r="F713" s="9"/>
      <c r="G713" s="9"/>
      <c r="M713" s="9"/>
      <c r="N713" s="9"/>
      <c r="O713" s="9"/>
    </row>
    <row r="714" spans="1:15" ht="12.75" customHeight="1" x14ac:dyDescent="0.2">
      <c r="A714" s="28"/>
      <c r="B714" s="9"/>
      <c r="C714" s="9"/>
      <c r="D714" s="9"/>
      <c r="E714" s="9"/>
      <c r="F714" s="9"/>
      <c r="G714" s="9"/>
      <c r="M714" s="9"/>
      <c r="N714" s="9"/>
      <c r="O714" s="9"/>
    </row>
    <row r="715" spans="1:15" ht="12.75" customHeight="1" x14ac:dyDescent="0.2">
      <c r="A715" s="28"/>
      <c r="B715" s="9"/>
      <c r="C715" s="9"/>
      <c r="D715" s="9"/>
      <c r="E715" s="9"/>
      <c r="F715" s="9"/>
      <c r="G715" s="9"/>
      <c r="M715" s="9"/>
      <c r="N715" s="9"/>
      <c r="O715" s="9"/>
    </row>
    <row r="716" spans="1:15" ht="12.75" customHeight="1" x14ac:dyDescent="0.2">
      <c r="A716" s="28"/>
      <c r="B716" s="9"/>
      <c r="C716" s="9"/>
      <c r="D716" s="9"/>
      <c r="E716" s="9"/>
      <c r="F716" s="9"/>
      <c r="G716" s="9"/>
      <c r="M716" s="9"/>
      <c r="N716" s="9"/>
      <c r="O716" s="9"/>
    </row>
    <row r="717" spans="1:15" ht="12.75" customHeight="1" x14ac:dyDescent="0.2">
      <c r="A717" s="28"/>
      <c r="B717" s="9"/>
      <c r="C717" s="9"/>
      <c r="D717" s="9"/>
      <c r="E717" s="9"/>
      <c r="F717" s="9"/>
      <c r="G717" s="9"/>
      <c r="M717" s="9"/>
      <c r="N717" s="9"/>
      <c r="O717" s="9"/>
    </row>
    <row r="718" spans="1:15" ht="12.75" customHeight="1" x14ac:dyDescent="0.2">
      <c r="A718" s="28"/>
      <c r="B718" s="9"/>
      <c r="C718" s="9"/>
      <c r="D718" s="9"/>
      <c r="E718" s="9"/>
      <c r="F718" s="9"/>
      <c r="G718" s="9"/>
      <c r="M718" s="9"/>
      <c r="N718" s="9"/>
      <c r="O718" s="9"/>
    </row>
    <row r="719" spans="1:15" ht="12.75" customHeight="1" x14ac:dyDescent="0.2">
      <c r="A719" s="28"/>
      <c r="B719" s="9"/>
      <c r="C719" s="9"/>
      <c r="D719" s="9"/>
      <c r="E719" s="9"/>
      <c r="F719" s="9"/>
      <c r="G719" s="9"/>
      <c r="M719" s="9"/>
      <c r="N719" s="9"/>
      <c r="O719" s="9"/>
    </row>
    <row r="720" spans="1:15" ht="12.75" customHeight="1" x14ac:dyDescent="0.2">
      <c r="A720" s="28"/>
      <c r="B720" s="9"/>
      <c r="C720" s="9"/>
      <c r="D720" s="9"/>
      <c r="E720" s="9"/>
      <c r="F720" s="9"/>
      <c r="G720" s="9"/>
      <c r="M720" s="9"/>
      <c r="N720" s="9"/>
      <c r="O720" s="9"/>
    </row>
    <row r="721" spans="1:15" ht="12.75" customHeight="1" x14ac:dyDescent="0.2">
      <c r="A721" s="28"/>
      <c r="B721" s="9"/>
      <c r="C721" s="9"/>
      <c r="D721" s="9"/>
      <c r="E721" s="9"/>
      <c r="F721" s="9"/>
      <c r="G721" s="9"/>
      <c r="M721" s="9"/>
      <c r="N721" s="9"/>
      <c r="O721" s="9"/>
    </row>
    <row r="722" spans="1:15" ht="12.75" customHeight="1" x14ac:dyDescent="0.2">
      <c r="A722" s="28"/>
      <c r="B722" s="9"/>
      <c r="C722" s="9"/>
      <c r="D722" s="9"/>
      <c r="E722" s="9"/>
      <c r="F722" s="9"/>
      <c r="G722" s="9"/>
      <c r="M722" s="9"/>
      <c r="N722" s="9"/>
      <c r="O722" s="9"/>
    </row>
    <row r="723" spans="1:15" ht="12.75" customHeight="1" x14ac:dyDescent="0.2">
      <c r="A723" s="28"/>
      <c r="B723" s="9"/>
      <c r="C723" s="9"/>
      <c r="D723" s="9"/>
      <c r="E723" s="9"/>
      <c r="F723" s="9"/>
      <c r="G723" s="9"/>
      <c r="M723" s="9"/>
      <c r="N723" s="9"/>
      <c r="O723" s="9"/>
    </row>
    <row r="724" spans="1:15" ht="12.75" customHeight="1" x14ac:dyDescent="0.2">
      <c r="A724" s="28"/>
      <c r="B724" s="9"/>
      <c r="C724" s="9"/>
      <c r="D724" s="9"/>
      <c r="E724" s="9"/>
      <c r="F724" s="9"/>
      <c r="G724" s="9"/>
      <c r="M724" s="9"/>
      <c r="N724" s="9"/>
      <c r="O724" s="9"/>
    </row>
    <row r="725" spans="1:15" ht="12.75" customHeight="1" x14ac:dyDescent="0.2">
      <c r="A725" s="28"/>
      <c r="B725" s="9"/>
      <c r="C725" s="9"/>
      <c r="D725" s="9"/>
      <c r="E725" s="9"/>
      <c r="F725" s="9"/>
      <c r="G725" s="9"/>
      <c r="M725" s="9"/>
      <c r="N725" s="9"/>
      <c r="O725" s="9"/>
    </row>
    <row r="726" spans="1:15" ht="12.75" customHeight="1" x14ac:dyDescent="0.2">
      <c r="A726" s="28"/>
      <c r="B726" s="9"/>
      <c r="C726" s="9"/>
      <c r="D726" s="9"/>
      <c r="E726" s="9"/>
      <c r="F726" s="9"/>
      <c r="G726" s="9"/>
      <c r="M726" s="9"/>
      <c r="N726" s="9"/>
      <c r="O726" s="9"/>
    </row>
    <row r="727" spans="1:15" ht="12.75" customHeight="1" x14ac:dyDescent="0.2">
      <c r="A727" s="28"/>
      <c r="B727" s="9"/>
      <c r="C727" s="9"/>
      <c r="D727" s="9"/>
      <c r="E727" s="9"/>
      <c r="F727" s="9"/>
      <c r="G727" s="9"/>
      <c r="M727" s="9"/>
      <c r="N727" s="9"/>
      <c r="O727" s="9"/>
    </row>
    <row r="728" spans="1:15" ht="12.75" customHeight="1" x14ac:dyDescent="0.2">
      <c r="A728" s="28"/>
      <c r="B728" s="9"/>
      <c r="C728" s="9"/>
      <c r="D728" s="9"/>
      <c r="E728" s="9"/>
      <c r="F728" s="9"/>
      <c r="G728" s="9"/>
      <c r="M728" s="9"/>
      <c r="N728" s="9"/>
      <c r="O728" s="9"/>
    </row>
    <row r="729" spans="1:15" ht="12.75" customHeight="1" x14ac:dyDescent="0.2">
      <c r="A729" s="28"/>
      <c r="B729" s="9"/>
      <c r="C729" s="9"/>
      <c r="D729" s="9"/>
      <c r="E729" s="9"/>
      <c r="F729" s="9"/>
      <c r="G729" s="9"/>
      <c r="M729" s="9"/>
      <c r="N729" s="9"/>
      <c r="O729" s="9"/>
    </row>
    <row r="730" spans="1:15" ht="12.75" customHeight="1" x14ac:dyDescent="0.2">
      <c r="A730" s="28"/>
      <c r="B730" s="9"/>
      <c r="C730" s="9"/>
      <c r="D730" s="9"/>
      <c r="E730" s="9"/>
      <c r="F730" s="9"/>
      <c r="G730" s="9"/>
      <c r="M730" s="9"/>
      <c r="N730" s="9"/>
      <c r="O730" s="9"/>
    </row>
    <row r="731" spans="1:15" ht="12.75" customHeight="1" x14ac:dyDescent="0.2">
      <c r="A731" s="28"/>
      <c r="B731" s="9"/>
      <c r="C731" s="9"/>
      <c r="D731" s="9"/>
      <c r="E731" s="9"/>
      <c r="F731" s="9"/>
      <c r="G731" s="9"/>
      <c r="M731" s="9"/>
      <c r="N731" s="9"/>
      <c r="O731" s="9"/>
    </row>
    <row r="732" spans="1:15" ht="12.75" customHeight="1" x14ac:dyDescent="0.2">
      <c r="A732" s="28"/>
      <c r="B732" s="9"/>
      <c r="C732" s="9"/>
      <c r="D732" s="9"/>
      <c r="E732" s="9"/>
      <c r="F732" s="9"/>
      <c r="G732" s="9"/>
      <c r="M732" s="9"/>
      <c r="N732" s="9"/>
      <c r="O732" s="9"/>
    </row>
    <row r="733" spans="1:15" ht="12.75" customHeight="1" x14ac:dyDescent="0.2">
      <c r="A733" s="28"/>
      <c r="B733" s="9"/>
      <c r="C733" s="9"/>
      <c r="D733" s="9"/>
      <c r="E733" s="9"/>
      <c r="F733" s="9"/>
      <c r="G733" s="9"/>
      <c r="M733" s="9"/>
      <c r="N733" s="9"/>
      <c r="O733" s="9"/>
    </row>
    <row r="734" spans="1:15" ht="12.75" customHeight="1" x14ac:dyDescent="0.2">
      <c r="A734" s="28"/>
      <c r="B734" s="9"/>
      <c r="C734" s="9"/>
      <c r="D734" s="9"/>
      <c r="E734" s="9"/>
      <c r="F734" s="9"/>
      <c r="G734" s="9"/>
      <c r="M734" s="9"/>
      <c r="N734" s="9"/>
      <c r="O734" s="9"/>
    </row>
    <row r="735" spans="1:15" ht="12.75" customHeight="1" x14ac:dyDescent="0.2">
      <c r="A735" s="28"/>
      <c r="B735" s="9"/>
      <c r="C735" s="9"/>
      <c r="D735" s="9"/>
      <c r="E735" s="9"/>
      <c r="F735" s="9"/>
      <c r="G735" s="9"/>
      <c r="M735" s="9"/>
      <c r="N735" s="9"/>
      <c r="O735" s="9"/>
    </row>
    <row r="736" spans="1:15" ht="12.75" customHeight="1" x14ac:dyDescent="0.2">
      <c r="A736" s="28"/>
      <c r="B736" s="9"/>
      <c r="C736" s="9"/>
      <c r="D736" s="9"/>
      <c r="E736" s="9"/>
      <c r="F736" s="9"/>
      <c r="G736" s="9"/>
      <c r="M736" s="9"/>
      <c r="N736" s="9"/>
      <c r="O736" s="9"/>
    </row>
    <row r="737" spans="1:15" ht="12.75" customHeight="1" x14ac:dyDescent="0.2">
      <c r="A737" s="28"/>
      <c r="B737" s="9"/>
      <c r="C737" s="9"/>
      <c r="D737" s="9"/>
      <c r="E737" s="9"/>
      <c r="F737" s="9"/>
      <c r="G737" s="9"/>
      <c r="M737" s="9"/>
      <c r="N737" s="9"/>
      <c r="O737" s="9"/>
    </row>
    <row r="738" spans="1:15" ht="12.75" customHeight="1" x14ac:dyDescent="0.2">
      <c r="A738" s="28"/>
      <c r="B738" s="9"/>
      <c r="C738" s="9"/>
      <c r="D738" s="9"/>
      <c r="E738" s="9"/>
      <c r="F738" s="9"/>
      <c r="G738" s="9"/>
      <c r="M738" s="9"/>
      <c r="N738" s="9"/>
      <c r="O738" s="9"/>
    </row>
    <row r="739" spans="1:15" ht="12.75" customHeight="1" x14ac:dyDescent="0.2">
      <c r="A739" s="28"/>
      <c r="B739" s="9"/>
      <c r="C739" s="9"/>
      <c r="D739" s="9"/>
      <c r="E739" s="9"/>
      <c r="F739" s="9"/>
      <c r="G739" s="9"/>
      <c r="M739" s="9"/>
      <c r="N739" s="9"/>
      <c r="O739" s="9"/>
    </row>
    <row r="740" spans="1:15" ht="12.75" customHeight="1" x14ac:dyDescent="0.2">
      <c r="A740" s="28"/>
      <c r="B740" s="9"/>
      <c r="C740" s="9"/>
      <c r="D740" s="9"/>
      <c r="E740" s="9"/>
      <c r="F740" s="9"/>
      <c r="G740" s="9"/>
      <c r="M740" s="9"/>
      <c r="N740" s="9"/>
      <c r="O740" s="9"/>
    </row>
    <row r="741" spans="1:15" ht="12.75" customHeight="1" x14ac:dyDescent="0.2">
      <c r="A741" s="28"/>
      <c r="B741" s="9"/>
      <c r="C741" s="9"/>
      <c r="D741" s="9"/>
      <c r="E741" s="9"/>
      <c r="F741" s="9"/>
      <c r="G741" s="9"/>
      <c r="M741" s="9"/>
      <c r="N741" s="9"/>
      <c r="O741" s="9"/>
    </row>
    <row r="742" spans="1:15" ht="12.75" customHeight="1" x14ac:dyDescent="0.2">
      <c r="A742" s="28"/>
      <c r="B742" s="9"/>
      <c r="C742" s="9"/>
      <c r="D742" s="9"/>
      <c r="E742" s="9"/>
      <c r="F742" s="9"/>
      <c r="G742" s="9"/>
      <c r="M742" s="9"/>
      <c r="N742" s="9"/>
      <c r="O742" s="9"/>
    </row>
    <row r="743" spans="1:15" ht="12.75" customHeight="1" x14ac:dyDescent="0.2">
      <c r="A743" s="28"/>
      <c r="B743" s="9"/>
      <c r="C743" s="9"/>
      <c r="D743" s="9"/>
      <c r="E743" s="9"/>
      <c r="F743" s="9"/>
      <c r="G743" s="9"/>
      <c r="M743" s="9"/>
      <c r="N743" s="9"/>
      <c r="O743" s="9"/>
    </row>
    <row r="744" spans="1:15" ht="12.75" customHeight="1" x14ac:dyDescent="0.2">
      <c r="A744" s="28"/>
      <c r="B744" s="9"/>
      <c r="C744" s="9"/>
      <c r="D744" s="9"/>
      <c r="E744" s="9"/>
      <c r="F744" s="9"/>
      <c r="G744" s="9"/>
      <c r="M744" s="9"/>
      <c r="N744" s="9"/>
      <c r="O744" s="9"/>
    </row>
    <row r="745" spans="1:15" ht="12.75" customHeight="1" x14ac:dyDescent="0.2">
      <c r="A745" s="28"/>
      <c r="B745" s="9"/>
      <c r="C745" s="9"/>
      <c r="D745" s="9"/>
      <c r="E745" s="9"/>
      <c r="F745" s="9"/>
      <c r="G745" s="9"/>
      <c r="M745" s="9"/>
      <c r="N745" s="9"/>
      <c r="O745" s="9"/>
    </row>
    <row r="746" spans="1:15" ht="12.75" customHeight="1" x14ac:dyDescent="0.2">
      <c r="A746" s="28"/>
      <c r="B746" s="9"/>
      <c r="C746" s="9"/>
      <c r="D746" s="9"/>
      <c r="E746" s="9"/>
      <c r="F746" s="9"/>
      <c r="G746" s="9"/>
      <c r="M746" s="9"/>
      <c r="N746" s="9"/>
      <c r="O746" s="9"/>
    </row>
    <row r="747" spans="1:15" ht="12.75" customHeight="1" x14ac:dyDescent="0.2">
      <c r="A747" s="28"/>
      <c r="B747" s="9"/>
      <c r="C747" s="9"/>
      <c r="D747" s="9"/>
      <c r="E747" s="9"/>
      <c r="F747" s="9"/>
      <c r="G747" s="9"/>
      <c r="M747" s="9"/>
      <c r="N747" s="9"/>
      <c r="O747" s="9"/>
    </row>
    <row r="748" spans="1:15" ht="12.75" customHeight="1" x14ac:dyDescent="0.2">
      <c r="A748" s="28"/>
      <c r="B748" s="9"/>
      <c r="C748" s="9"/>
      <c r="D748" s="9"/>
      <c r="E748" s="9"/>
      <c r="F748" s="9"/>
      <c r="G748" s="9"/>
      <c r="M748" s="9"/>
      <c r="N748" s="9"/>
      <c r="O748" s="9"/>
    </row>
    <row r="749" spans="1:15" ht="12.75" customHeight="1" x14ac:dyDescent="0.2">
      <c r="A749" s="28"/>
      <c r="B749" s="9"/>
      <c r="C749" s="9"/>
      <c r="D749" s="9"/>
      <c r="E749" s="9"/>
      <c r="F749" s="9"/>
      <c r="G749" s="9"/>
      <c r="M749" s="9"/>
      <c r="N749" s="9"/>
      <c r="O749" s="9"/>
    </row>
    <row r="750" spans="1:15" ht="12.75" customHeight="1" x14ac:dyDescent="0.2">
      <c r="A750" s="28"/>
      <c r="B750" s="9"/>
      <c r="C750" s="9"/>
      <c r="D750" s="9"/>
      <c r="E750" s="9"/>
      <c r="F750" s="9"/>
      <c r="G750" s="9"/>
      <c r="M750" s="9"/>
      <c r="N750" s="9"/>
      <c r="O750" s="9"/>
    </row>
    <row r="751" spans="1:15" ht="12.75" customHeight="1" x14ac:dyDescent="0.2">
      <c r="A751" s="28"/>
      <c r="B751" s="9"/>
      <c r="C751" s="9"/>
      <c r="D751" s="9"/>
      <c r="E751" s="9"/>
      <c r="F751" s="9"/>
      <c r="G751" s="9"/>
      <c r="M751" s="9"/>
      <c r="N751" s="9"/>
      <c r="O751" s="9"/>
    </row>
    <row r="752" spans="1:15" ht="12.75" customHeight="1" x14ac:dyDescent="0.2">
      <c r="A752" s="28"/>
      <c r="B752" s="9"/>
      <c r="C752" s="9"/>
      <c r="D752" s="9"/>
      <c r="E752" s="9"/>
      <c r="F752" s="9"/>
      <c r="G752" s="9"/>
      <c r="M752" s="9"/>
      <c r="N752" s="9"/>
      <c r="O752" s="9"/>
    </row>
    <row r="753" spans="1:15" ht="12.75" customHeight="1" x14ac:dyDescent="0.2">
      <c r="A753" s="28"/>
      <c r="B753" s="9"/>
      <c r="C753" s="9"/>
      <c r="D753" s="9"/>
      <c r="E753" s="9"/>
      <c r="F753" s="9"/>
      <c r="G753" s="9"/>
      <c r="M753" s="9"/>
      <c r="N753" s="9"/>
      <c r="O753" s="9"/>
    </row>
    <row r="754" spans="1:15" ht="12.75" customHeight="1" x14ac:dyDescent="0.2">
      <c r="A754" s="28"/>
      <c r="B754" s="9"/>
      <c r="C754" s="9"/>
      <c r="D754" s="9"/>
      <c r="E754" s="9"/>
      <c r="F754" s="9"/>
      <c r="G754" s="9"/>
      <c r="M754" s="9"/>
      <c r="N754" s="9"/>
      <c r="O754" s="9"/>
    </row>
    <row r="755" spans="1:15" ht="12.75" customHeight="1" x14ac:dyDescent="0.2">
      <c r="A755" s="28"/>
      <c r="B755" s="9"/>
      <c r="C755" s="9"/>
      <c r="D755" s="9"/>
      <c r="E755" s="9"/>
      <c r="F755" s="9"/>
      <c r="G755" s="9"/>
      <c r="M755" s="9"/>
      <c r="N755" s="9"/>
      <c r="O755" s="9"/>
    </row>
    <row r="756" spans="1:15" ht="12.75" customHeight="1" x14ac:dyDescent="0.2">
      <c r="A756" s="28"/>
      <c r="B756" s="9"/>
      <c r="C756" s="9"/>
      <c r="D756" s="9"/>
      <c r="E756" s="9"/>
      <c r="F756" s="9"/>
      <c r="G756" s="9"/>
      <c r="M756" s="9"/>
      <c r="N756" s="9"/>
      <c r="O756" s="9"/>
    </row>
    <row r="757" spans="1:15" ht="12.75" customHeight="1" x14ac:dyDescent="0.2">
      <c r="A757" s="28"/>
      <c r="B757" s="9"/>
      <c r="C757" s="9"/>
      <c r="D757" s="9"/>
      <c r="E757" s="9"/>
      <c r="F757" s="9"/>
      <c r="G757" s="9"/>
      <c r="M757" s="9"/>
      <c r="N757" s="9"/>
      <c r="O757" s="9"/>
    </row>
    <row r="758" spans="1:15" ht="12.75" customHeight="1" x14ac:dyDescent="0.2">
      <c r="A758" s="28"/>
      <c r="B758" s="9"/>
      <c r="C758" s="9"/>
      <c r="D758" s="9"/>
      <c r="E758" s="9"/>
      <c r="F758" s="9"/>
      <c r="G758" s="9"/>
      <c r="M758" s="9"/>
      <c r="N758" s="9"/>
      <c r="O758" s="9"/>
    </row>
    <row r="759" spans="1:15" ht="12.75" customHeight="1" x14ac:dyDescent="0.2">
      <c r="A759" s="28"/>
      <c r="B759" s="9"/>
      <c r="C759" s="9"/>
      <c r="D759" s="9"/>
      <c r="E759" s="9"/>
      <c r="F759" s="9"/>
      <c r="G759" s="9"/>
      <c r="M759" s="9"/>
      <c r="N759" s="9"/>
      <c r="O759" s="9"/>
    </row>
    <row r="760" spans="1:15" ht="12.75" customHeight="1" x14ac:dyDescent="0.2">
      <c r="A760" s="28"/>
      <c r="B760" s="9"/>
      <c r="C760" s="9"/>
      <c r="D760" s="9"/>
      <c r="E760" s="9"/>
      <c r="F760" s="9"/>
      <c r="G760" s="9"/>
      <c r="M760" s="9"/>
      <c r="N760" s="9"/>
      <c r="O760" s="9"/>
    </row>
    <row r="761" spans="1:15" ht="12.75" customHeight="1" x14ac:dyDescent="0.2">
      <c r="A761" s="28"/>
      <c r="B761" s="9"/>
      <c r="C761" s="9"/>
      <c r="D761" s="9"/>
      <c r="E761" s="9"/>
      <c r="F761" s="9"/>
      <c r="G761" s="9"/>
      <c r="M761" s="9"/>
      <c r="N761" s="9"/>
      <c r="O761" s="9"/>
    </row>
    <row r="762" spans="1:15" ht="12.75" customHeight="1" x14ac:dyDescent="0.2">
      <c r="A762" s="28"/>
      <c r="B762" s="9"/>
      <c r="C762" s="9"/>
      <c r="D762" s="9"/>
      <c r="E762" s="9"/>
      <c r="F762" s="9"/>
      <c r="G762" s="9"/>
      <c r="M762" s="9"/>
      <c r="N762" s="9"/>
      <c r="O762" s="9"/>
    </row>
    <row r="763" spans="1:15" ht="12.75" customHeight="1" x14ac:dyDescent="0.2">
      <c r="A763" s="28"/>
      <c r="B763" s="9"/>
      <c r="C763" s="9"/>
      <c r="D763" s="9"/>
      <c r="E763" s="9"/>
      <c r="F763" s="9"/>
      <c r="G763" s="9"/>
      <c r="M763" s="9"/>
      <c r="N763" s="9"/>
      <c r="O763" s="9"/>
    </row>
    <row r="764" spans="1:15" ht="12.75" customHeight="1" x14ac:dyDescent="0.2">
      <c r="A764" s="28"/>
      <c r="B764" s="9"/>
      <c r="C764" s="9"/>
      <c r="D764" s="9"/>
      <c r="E764" s="9"/>
      <c r="F764" s="9"/>
      <c r="G764" s="9"/>
      <c r="M764" s="9"/>
      <c r="N764" s="9"/>
      <c r="O764" s="9"/>
    </row>
    <row r="765" spans="1:15" ht="12.75" customHeight="1" x14ac:dyDescent="0.2">
      <c r="A765" s="28"/>
      <c r="B765" s="9"/>
      <c r="C765" s="9"/>
      <c r="D765" s="9"/>
      <c r="E765" s="9"/>
      <c r="F765" s="9"/>
      <c r="G765" s="9"/>
      <c r="M765" s="9"/>
      <c r="N765" s="9"/>
      <c r="O765" s="9"/>
    </row>
    <row r="766" spans="1:15" ht="12.75" customHeight="1" x14ac:dyDescent="0.2">
      <c r="A766" s="28"/>
      <c r="B766" s="9"/>
      <c r="C766" s="9"/>
      <c r="D766" s="9"/>
      <c r="E766" s="9"/>
      <c r="F766" s="9"/>
      <c r="G766" s="9"/>
      <c r="M766" s="9"/>
      <c r="N766" s="9"/>
      <c r="O766" s="9"/>
    </row>
    <row r="767" spans="1:15" ht="12.75" customHeight="1" x14ac:dyDescent="0.2">
      <c r="A767" s="28"/>
      <c r="B767" s="9"/>
      <c r="C767" s="9"/>
      <c r="D767" s="9"/>
      <c r="E767" s="9"/>
      <c r="F767" s="9"/>
      <c r="G767" s="9"/>
      <c r="M767" s="9"/>
      <c r="N767" s="9"/>
      <c r="O767" s="9"/>
    </row>
    <row r="768" spans="1:15" ht="12.75" customHeight="1" x14ac:dyDescent="0.2">
      <c r="A768" s="28"/>
      <c r="B768" s="9"/>
      <c r="C768" s="9"/>
      <c r="D768" s="9"/>
      <c r="E768" s="9"/>
      <c r="F768" s="9"/>
      <c r="G768" s="9"/>
      <c r="M768" s="9"/>
      <c r="N768" s="9"/>
      <c r="O768" s="9"/>
    </row>
    <row r="769" spans="1:15" ht="12.75" customHeight="1" x14ac:dyDescent="0.2">
      <c r="A769" s="28"/>
      <c r="B769" s="9"/>
      <c r="C769" s="9"/>
      <c r="D769" s="9"/>
      <c r="E769" s="9"/>
      <c r="F769" s="9"/>
      <c r="G769" s="9"/>
      <c r="M769" s="9"/>
      <c r="N769" s="9"/>
      <c r="O769" s="9"/>
    </row>
    <row r="770" spans="1:15" ht="12.75" customHeight="1" x14ac:dyDescent="0.2">
      <c r="A770" s="28"/>
      <c r="B770" s="9"/>
      <c r="C770" s="9"/>
      <c r="D770" s="9"/>
      <c r="E770" s="9"/>
      <c r="F770" s="9"/>
      <c r="G770" s="9"/>
      <c r="M770" s="9"/>
      <c r="N770" s="9"/>
      <c r="O770" s="9"/>
    </row>
    <row r="771" spans="1:15" ht="12.75" customHeight="1" x14ac:dyDescent="0.2">
      <c r="A771" s="28"/>
      <c r="B771" s="9"/>
      <c r="C771" s="9"/>
      <c r="D771" s="9"/>
      <c r="E771" s="9"/>
      <c r="F771" s="9"/>
      <c r="G771" s="9"/>
      <c r="M771" s="9"/>
      <c r="N771" s="9"/>
      <c r="O771" s="9"/>
    </row>
    <row r="772" spans="1:15" ht="12.75" customHeight="1" x14ac:dyDescent="0.2">
      <c r="A772" s="28"/>
      <c r="B772" s="9"/>
      <c r="C772" s="9"/>
      <c r="D772" s="9"/>
      <c r="E772" s="9"/>
      <c r="F772" s="9"/>
      <c r="G772" s="9"/>
      <c r="M772" s="9"/>
      <c r="N772" s="9"/>
      <c r="O772" s="9"/>
    </row>
    <row r="773" spans="1:15" ht="12.75" customHeight="1" x14ac:dyDescent="0.2">
      <c r="A773" s="28"/>
      <c r="B773" s="9"/>
      <c r="C773" s="9"/>
      <c r="D773" s="9"/>
      <c r="E773" s="9"/>
      <c r="F773" s="9"/>
      <c r="G773" s="9"/>
      <c r="M773" s="9"/>
      <c r="N773" s="9"/>
      <c r="O773" s="9"/>
    </row>
    <row r="774" spans="1:15" ht="12.75" customHeight="1" x14ac:dyDescent="0.2">
      <c r="A774" s="28"/>
      <c r="B774" s="9"/>
      <c r="C774" s="9"/>
      <c r="D774" s="9"/>
      <c r="E774" s="9"/>
      <c r="F774" s="9"/>
      <c r="G774" s="9"/>
      <c r="M774" s="9"/>
      <c r="N774" s="9"/>
      <c r="O774" s="9"/>
    </row>
    <row r="775" spans="1:15" ht="12.75" customHeight="1" x14ac:dyDescent="0.2">
      <c r="A775" s="28"/>
      <c r="B775" s="9"/>
      <c r="C775" s="9"/>
      <c r="D775" s="9"/>
      <c r="E775" s="9"/>
      <c r="F775" s="9"/>
      <c r="G775" s="9"/>
      <c r="M775" s="9"/>
      <c r="N775" s="9"/>
      <c r="O775" s="9"/>
    </row>
    <row r="776" spans="1:15" ht="12.75" customHeight="1" x14ac:dyDescent="0.2">
      <c r="A776" s="28"/>
      <c r="B776" s="9"/>
      <c r="C776" s="9"/>
      <c r="D776" s="9"/>
      <c r="E776" s="9"/>
      <c r="F776" s="9"/>
      <c r="G776" s="9"/>
      <c r="M776" s="9"/>
      <c r="N776" s="9"/>
      <c r="O776" s="9"/>
    </row>
    <row r="777" spans="1:15" ht="12.75" customHeight="1" x14ac:dyDescent="0.2">
      <c r="A777" s="28"/>
      <c r="B777" s="9"/>
      <c r="C777" s="9"/>
      <c r="D777" s="9"/>
      <c r="E777" s="9"/>
      <c r="F777" s="9"/>
      <c r="G777" s="9"/>
      <c r="M777" s="9"/>
      <c r="N777" s="9"/>
      <c r="O777" s="9"/>
    </row>
    <row r="778" spans="1:15" ht="12.75" customHeight="1" x14ac:dyDescent="0.2">
      <c r="A778" s="28"/>
      <c r="B778" s="9"/>
      <c r="C778" s="9"/>
      <c r="D778" s="9"/>
      <c r="E778" s="9"/>
      <c r="F778" s="9"/>
      <c r="G778" s="9"/>
      <c r="M778" s="9"/>
      <c r="N778" s="9"/>
      <c r="O778" s="9"/>
    </row>
    <row r="779" spans="1:15" ht="12.75" customHeight="1" x14ac:dyDescent="0.2">
      <c r="A779" s="28"/>
      <c r="B779" s="9"/>
      <c r="C779" s="9"/>
      <c r="D779" s="9"/>
      <c r="E779" s="9"/>
      <c r="F779" s="9"/>
      <c r="G779" s="9"/>
      <c r="M779" s="9"/>
      <c r="N779" s="9"/>
      <c r="O779" s="9"/>
    </row>
    <row r="780" spans="1:15" ht="12.75" customHeight="1" x14ac:dyDescent="0.2">
      <c r="A780" s="28"/>
      <c r="B780" s="9"/>
      <c r="C780" s="9"/>
      <c r="D780" s="9"/>
      <c r="E780" s="9"/>
      <c r="F780" s="9"/>
      <c r="G780" s="9"/>
      <c r="M780" s="9"/>
      <c r="N780" s="9"/>
      <c r="O780" s="9"/>
    </row>
    <row r="781" spans="1:15" ht="12.75" customHeight="1" x14ac:dyDescent="0.2">
      <c r="A781" s="28"/>
      <c r="B781" s="9"/>
      <c r="C781" s="9"/>
      <c r="D781" s="9"/>
      <c r="E781" s="9"/>
      <c r="F781" s="9"/>
      <c r="G781" s="9"/>
      <c r="M781" s="9"/>
      <c r="N781" s="9"/>
      <c r="O781" s="9"/>
    </row>
    <row r="782" spans="1:15" ht="12.75" customHeight="1" x14ac:dyDescent="0.2">
      <c r="A782" s="28"/>
      <c r="B782" s="9"/>
      <c r="C782" s="9"/>
      <c r="D782" s="9"/>
      <c r="E782" s="9"/>
      <c r="F782" s="9"/>
      <c r="G782" s="9"/>
      <c r="M782" s="9"/>
      <c r="N782" s="9"/>
      <c r="O782" s="9"/>
    </row>
    <row r="783" spans="1:15" ht="12.75" customHeight="1" x14ac:dyDescent="0.2">
      <c r="A783" s="28"/>
      <c r="B783" s="9"/>
      <c r="C783" s="9"/>
      <c r="D783" s="9"/>
      <c r="E783" s="9"/>
      <c r="F783" s="9"/>
      <c r="G783" s="9"/>
      <c r="M783" s="9"/>
      <c r="N783" s="9"/>
      <c r="O783" s="9"/>
    </row>
    <row r="784" spans="1:15" ht="12.75" customHeight="1" x14ac:dyDescent="0.2">
      <c r="A784" s="28"/>
      <c r="B784" s="9"/>
      <c r="C784" s="9"/>
      <c r="D784" s="9"/>
      <c r="E784" s="9"/>
      <c r="F784" s="9"/>
      <c r="G784" s="9"/>
      <c r="M784" s="9"/>
      <c r="N784" s="9"/>
      <c r="O784" s="9"/>
    </row>
    <row r="785" spans="1:15" ht="12.75" customHeight="1" x14ac:dyDescent="0.2">
      <c r="A785" s="28"/>
      <c r="B785" s="9"/>
      <c r="C785" s="9"/>
      <c r="D785" s="9"/>
      <c r="E785" s="9"/>
      <c r="F785" s="9"/>
      <c r="G785" s="9"/>
      <c r="M785" s="9"/>
      <c r="N785" s="9"/>
      <c r="O785" s="9"/>
    </row>
    <row r="786" spans="1:15" ht="12.75" customHeight="1" x14ac:dyDescent="0.2">
      <c r="A786" s="28"/>
      <c r="B786" s="9"/>
      <c r="C786" s="9"/>
      <c r="D786" s="9"/>
      <c r="E786" s="9"/>
      <c r="F786" s="9"/>
      <c r="G786" s="9"/>
      <c r="M786" s="9"/>
      <c r="N786" s="9"/>
      <c r="O786" s="9"/>
    </row>
    <row r="787" spans="1:15" ht="12.75" customHeight="1" x14ac:dyDescent="0.2">
      <c r="A787" s="28"/>
      <c r="B787" s="9"/>
      <c r="C787" s="9"/>
      <c r="D787" s="9"/>
      <c r="E787" s="9"/>
      <c r="F787" s="9"/>
      <c r="G787" s="9"/>
      <c r="M787" s="9"/>
      <c r="N787" s="9"/>
      <c r="O787" s="9"/>
    </row>
    <row r="788" spans="1:15" ht="12.75" customHeight="1" x14ac:dyDescent="0.2">
      <c r="A788" s="28"/>
      <c r="B788" s="9"/>
      <c r="C788" s="9"/>
      <c r="D788" s="9"/>
      <c r="E788" s="9"/>
      <c r="F788" s="9"/>
      <c r="G788" s="9"/>
      <c r="M788" s="9"/>
      <c r="N788" s="9"/>
      <c r="O788" s="9"/>
    </row>
    <row r="789" spans="1:15" ht="12.75" customHeight="1" x14ac:dyDescent="0.2">
      <c r="A789" s="28"/>
      <c r="B789" s="9"/>
      <c r="C789" s="9"/>
      <c r="D789" s="9"/>
      <c r="E789" s="9"/>
      <c r="F789" s="9"/>
      <c r="G789" s="9"/>
      <c r="M789" s="9"/>
      <c r="N789" s="9"/>
      <c r="O789" s="9"/>
    </row>
    <row r="790" spans="1:15" ht="12.75" customHeight="1" x14ac:dyDescent="0.2">
      <c r="A790" s="28"/>
      <c r="B790" s="9"/>
      <c r="C790" s="9"/>
      <c r="D790" s="9"/>
      <c r="E790" s="9"/>
      <c r="F790" s="9"/>
      <c r="G790" s="9"/>
      <c r="M790" s="9"/>
      <c r="N790" s="9"/>
      <c r="O790" s="9"/>
    </row>
    <row r="791" spans="1:15" ht="12.75" customHeight="1" x14ac:dyDescent="0.2">
      <c r="A791" s="28"/>
      <c r="B791" s="9"/>
      <c r="C791" s="9"/>
      <c r="D791" s="9"/>
      <c r="E791" s="9"/>
      <c r="F791" s="9"/>
      <c r="G791" s="9"/>
      <c r="M791" s="9"/>
      <c r="N791" s="9"/>
      <c r="O791" s="9"/>
    </row>
    <row r="792" spans="1:15" ht="12.75" customHeight="1" x14ac:dyDescent="0.2">
      <c r="A792" s="28"/>
      <c r="B792" s="9"/>
      <c r="C792" s="9"/>
      <c r="D792" s="9"/>
      <c r="E792" s="9"/>
      <c r="F792" s="9"/>
      <c r="G792" s="9"/>
      <c r="M792" s="9"/>
      <c r="N792" s="9"/>
      <c r="O792" s="9"/>
    </row>
    <row r="793" spans="1:15" ht="12.75" customHeight="1" x14ac:dyDescent="0.2">
      <c r="A793" s="28"/>
      <c r="B793" s="9"/>
      <c r="C793" s="9"/>
      <c r="D793" s="9"/>
      <c r="E793" s="9"/>
      <c r="F793" s="9"/>
      <c r="G793" s="9"/>
      <c r="M793" s="9"/>
      <c r="N793" s="9"/>
      <c r="O793" s="9"/>
    </row>
    <row r="794" spans="1:15" ht="12.75" customHeight="1" x14ac:dyDescent="0.2">
      <c r="A794" s="28"/>
      <c r="B794" s="9"/>
      <c r="C794" s="9"/>
      <c r="D794" s="9"/>
      <c r="E794" s="9"/>
      <c r="F794" s="9"/>
      <c r="G794" s="9"/>
      <c r="M794" s="9"/>
      <c r="N794" s="9"/>
      <c r="O794" s="9"/>
    </row>
    <row r="795" spans="1:15" ht="12.75" customHeight="1" x14ac:dyDescent="0.2">
      <c r="A795" s="28"/>
      <c r="B795" s="9"/>
      <c r="C795" s="9"/>
      <c r="D795" s="9"/>
      <c r="E795" s="9"/>
      <c r="F795" s="9"/>
      <c r="G795" s="9"/>
      <c r="M795" s="9"/>
      <c r="N795" s="9"/>
      <c r="O795" s="9"/>
    </row>
    <row r="796" spans="1:15" ht="12.75" customHeight="1" x14ac:dyDescent="0.2">
      <c r="A796" s="28"/>
      <c r="B796" s="9"/>
      <c r="C796" s="9"/>
      <c r="D796" s="9"/>
      <c r="E796" s="9"/>
      <c r="F796" s="9"/>
      <c r="G796" s="9"/>
      <c r="M796" s="9"/>
      <c r="N796" s="9"/>
      <c r="O796" s="9"/>
    </row>
    <row r="797" spans="1:15" ht="12.75" customHeight="1" x14ac:dyDescent="0.2">
      <c r="A797" s="28"/>
      <c r="B797" s="9"/>
      <c r="C797" s="9"/>
      <c r="D797" s="9"/>
      <c r="E797" s="9"/>
      <c r="F797" s="9"/>
      <c r="G797" s="9"/>
      <c r="M797" s="9"/>
      <c r="N797" s="9"/>
      <c r="O797" s="9"/>
    </row>
    <row r="798" spans="1:15" ht="12.75" customHeight="1" x14ac:dyDescent="0.2">
      <c r="A798" s="28"/>
      <c r="B798" s="9"/>
      <c r="C798" s="9"/>
      <c r="D798" s="9"/>
      <c r="E798" s="9"/>
      <c r="F798" s="9"/>
      <c r="G798" s="9"/>
      <c r="M798" s="9"/>
      <c r="N798" s="9"/>
      <c r="O798" s="9"/>
    </row>
    <row r="799" spans="1:15" ht="12.75" customHeight="1" x14ac:dyDescent="0.2">
      <c r="A799" s="28"/>
      <c r="B799" s="9"/>
      <c r="C799" s="9"/>
      <c r="D799" s="9"/>
      <c r="E799" s="9"/>
      <c r="F799" s="9"/>
      <c r="G799" s="9"/>
      <c r="M799" s="9"/>
      <c r="N799" s="9"/>
      <c r="O799" s="9"/>
    </row>
    <row r="800" spans="1:15" ht="12.75" customHeight="1" x14ac:dyDescent="0.2">
      <c r="A800" s="28"/>
      <c r="B800" s="9"/>
      <c r="C800" s="9"/>
      <c r="D800" s="9"/>
      <c r="E800" s="9"/>
      <c r="F800" s="9"/>
      <c r="G800" s="9"/>
      <c r="M800" s="9"/>
      <c r="N800" s="9"/>
      <c r="O800" s="9"/>
    </row>
    <row r="801" spans="1:15" ht="12.75" customHeight="1" x14ac:dyDescent="0.2">
      <c r="A801" s="28"/>
      <c r="B801" s="9"/>
      <c r="C801" s="9"/>
      <c r="D801" s="9"/>
      <c r="E801" s="9"/>
      <c r="F801" s="9"/>
      <c r="G801" s="9"/>
      <c r="M801" s="9"/>
      <c r="N801" s="9"/>
      <c r="O801" s="9"/>
    </row>
    <row r="802" spans="1:15" ht="12.75" customHeight="1" x14ac:dyDescent="0.2">
      <c r="A802" s="28"/>
      <c r="B802" s="9"/>
      <c r="C802" s="9"/>
      <c r="D802" s="9"/>
      <c r="E802" s="9"/>
      <c r="F802" s="9"/>
      <c r="G802" s="9"/>
      <c r="M802" s="9"/>
      <c r="N802" s="9"/>
      <c r="O802" s="9"/>
    </row>
    <row r="803" spans="1:15" ht="12.75" customHeight="1" x14ac:dyDescent="0.2">
      <c r="A803" s="28"/>
      <c r="B803" s="9"/>
      <c r="C803" s="9"/>
      <c r="D803" s="9"/>
      <c r="E803" s="9"/>
      <c r="F803" s="9"/>
      <c r="G803" s="9"/>
      <c r="M803" s="9"/>
      <c r="N803" s="9"/>
      <c r="O803" s="9"/>
    </row>
    <row r="804" spans="1:15" ht="12.75" customHeight="1" x14ac:dyDescent="0.2">
      <c r="A804" s="28"/>
      <c r="B804" s="9"/>
      <c r="C804" s="9"/>
      <c r="D804" s="9"/>
      <c r="E804" s="9"/>
      <c r="F804" s="9"/>
      <c r="G804" s="9"/>
      <c r="M804" s="9"/>
      <c r="N804" s="9"/>
      <c r="O804" s="9"/>
    </row>
    <row r="805" spans="1:15" ht="12.75" customHeight="1" x14ac:dyDescent="0.2">
      <c r="A805" s="28"/>
      <c r="B805" s="9"/>
      <c r="C805" s="9"/>
      <c r="D805" s="9"/>
      <c r="E805" s="9"/>
      <c r="F805" s="9"/>
      <c r="G805" s="9"/>
      <c r="M805" s="9"/>
      <c r="N805" s="9"/>
      <c r="O805" s="9"/>
    </row>
    <row r="806" spans="1:15" ht="12.75" customHeight="1" x14ac:dyDescent="0.2">
      <c r="A806" s="28"/>
      <c r="B806" s="9"/>
      <c r="C806" s="9"/>
      <c r="D806" s="9"/>
      <c r="E806" s="9"/>
      <c r="F806" s="9"/>
      <c r="G806" s="9"/>
      <c r="M806" s="9"/>
      <c r="N806" s="9"/>
      <c r="O806" s="9"/>
    </row>
    <row r="807" spans="1:15" ht="12.75" customHeight="1" x14ac:dyDescent="0.2">
      <c r="A807" s="28"/>
      <c r="B807" s="9"/>
      <c r="C807" s="9"/>
      <c r="D807" s="9"/>
      <c r="E807" s="9"/>
      <c r="F807" s="9"/>
      <c r="G807" s="9"/>
      <c r="M807" s="9"/>
      <c r="N807" s="9"/>
      <c r="O807" s="9"/>
    </row>
    <row r="808" spans="1:15" ht="12.75" customHeight="1" x14ac:dyDescent="0.2">
      <c r="A808" s="28"/>
      <c r="B808" s="9"/>
      <c r="C808" s="9"/>
      <c r="D808" s="9"/>
      <c r="E808" s="9"/>
      <c r="F808" s="9"/>
      <c r="G808" s="9"/>
      <c r="M808" s="9"/>
      <c r="N808" s="9"/>
      <c r="O808" s="9"/>
    </row>
    <row r="809" spans="1:15" ht="12.75" customHeight="1" x14ac:dyDescent="0.2">
      <c r="A809" s="28"/>
      <c r="B809" s="9"/>
      <c r="C809" s="9"/>
      <c r="D809" s="9"/>
      <c r="E809" s="9"/>
      <c r="F809" s="9"/>
      <c r="G809" s="9"/>
      <c r="M809" s="9"/>
      <c r="N809" s="9"/>
      <c r="O809" s="9"/>
    </row>
    <row r="810" spans="1:15" ht="12.75" customHeight="1" x14ac:dyDescent="0.2">
      <c r="A810" s="28"/>
      <c r="B810" s="9"/>
      <c r="C810" s="9"/>
      <c r="D810" s="9"/>
      <c r="E810" s="9"/>
      <c r="F810" s="9"/>
      <c r="G810" s="9"/>
      <c r="M810" s="9"/>
      <c r="N810" s="9"/>
      <c r="O810" s="9"/>
    </row>
    <row r="811" spans="1:15" ht="12.75" customHeight="1" x14ac:dyDescent="0.2">
      <c r="A811" s="28"/>
      <c r="B811" s="9"/>
      <c r="C811" s="9"/>
      <c r="D811" s="9"/>
      <c r="E811" s="9"/>
      <c r="F811" s="9"/>
      <c r="G811" s="9"/>
      <c r="M811" s="9"/>
      <c r="N811" s="9"/>
      <c r="O811" s="9"/>
    </row>
    <row r="812" spans="1:15" ht="12.75" customHeight="1" x14ac:dyDescent="0.2">
      <c r="A812" s="28"/>
      <c r="B812" s="9"/>
      <c r="C812" s="9"/>
      <c r="D812" s="9"/>
      <c r="E812" s="9"/>
      <c r="F812" s="9"/>
      <c r="G812" s="9"/>
      <c r="M812" s="9"/>
      <c r="N812" s="9"/>
      <c r="O812" s="9"/>
    </row>
    <row r="813" spans="1:15" ht="12.75" customHeight="1" x14ac:dyDescent="0.2">
      <c r="A813" s="28"/>
      <c r="B813" s="9"/>
      <c r="C813" s="9"/>
      <c r="D813" s="9"/>
      <c r="E813" s="9"/>
      <c r="F813" s="9"/>
      <c r="G813" s="9"/>
      <c r="M813" s="9"/>
      <c r="N813" s="9"/>
      <c r="O813" s="9"/>
    </row>
    <row r="814" spans="1:15" ht="12.75" customHeight="1" x14ac:dyDescent="0.2">
      <c r="A814" s="28"/>
      <c r="B814" s="9"/>
      <c r="C814" s="9"/>
      <c r="D814" s="9"/>
      <c r="E814" s="9"/>
      <c r="F814" s="9"/>
      <c r="G814" s="9"/>
      <c r="M814" s="9"/>
      <c r="N814" s="9"/>
      <c r="O814" s="9"/>
    </row>
    <row r="815" spans="1:15" ht="12.75" customHeight="1" x14ac:dyDescent="0.2">
      <c r="A815" s="28"/>
      <c r="B815" s="9"/>
      <c r="C815" s="9"/>
      <c r="D815" s="9"/>
      <c r="E815" s="9"/>
      <c r="F815" s="9"/>
      <c r="G815" s="9"/>
      <c r="M815" s="9"/>
      <c r="N815" s="9"/>
      <c r="O815" s="9"/>
    </row>
    <row r="816" spans="1:15" ht="12.75" customHeight="1" x14ac:dyDescent="0.2">
      <c r="A816" s="28"/>
      <c r="B816" s="9"/>
      <c r="C816" s="9"/>
      <c r="D816" s="9"/>
      <c r="E816" s="9"/>
      <c r="F816" s="9"/>
      <c r="G816" s="9"/>
      <c r="M816" s="9"/>
      <c r="N816" s="9"/>
      <c r="O816" s="9"/>
    </row>
    <row r="817" spans="1:15" ht="12.75" customHeight="1" x14ac:dyDescent="0.2">
      <c r="A817" s="28"/>
      <c r="B817" s="9"/>
      <c r="C817" s="9"/>
      <c r="D817" s="9"/>
      <c r="E817" s="9"/>
      <c r="F817" s="9"/>
      <c r="G817" s="9"/>
      <c r="M817" s="9"/>
      <c r="N817" s="9"/>
      <c r="O817" s="9"/>
    </row>
    <row r="818" spans="1:15" ht="12.75" customHeight="1" x14ac:dyDescent="0.2">
      <c r="A818" s="28"/>
      <c r="B818" s="9"/>
      <c r="C818" s="9"/>
      <c r="D818" s="9"/>
      <c r="E818" s="9"/>
      <c r="F818" s="9"/>
      <c r="G818" s="9"/>
      <c r="M818" s="9"/>
      <c r="N818" s="9"/>
      <c r="O818" s="9"/>
    </row>
    <row r="819" spans="1:15" ht="12.75" customHeight="1" x14ac:dyDescent="0.2">
      <c r="A819" s="28"/>
      <c r="B819" s="9"/>
      <c r="C819" s="9"/>
      <c r="D819" s="9"/>
      <c r="E819" s="9"/>
      <c r="F819" s="9"/>
      <c r="G819" s="9"/>
      <c r="M819" s="9"/>
      <c r="N819" s="9"/>
      <c r="O819" s="9"/>
    </row>
    <row r="820" spans="1:15" ht="12.75" customHeight="1" x14ac:dyDescent="0.2">
      <c r="A820" s="28"/>
      <c r="B820" s="9"/>
      <c r="C820" s="9"/>
      <c r="D820" s="9"/>
      <c r="E820" s="9"/>
      <c r="F820" s="9"/>
      <c r="G820" s="9"/>
      <c r="M820" s="9"/>
      <c r="N820" s="9"/>
      <c r="O820" s="9"/>
    </row>
    <row r="821" spans="1:15" ht="12.75" customHeight="1" x14ac:dyDescent="0.2">
      <c r="A821" s="28"/>
      <c r="B821" s="9"/>
      <c r="C821" s="9"/>
      <c r="D821" s="9"/>
      <c r="E821" s="9"/>
      <c r="F821" s="9"/>
      <c r="G821" s="9"/>
      <c r="M821" s="9"/>
      <c r="N821" s="9"/>
      <c r="O821" s="9"/>
    </row>
    <row r="822" spans="1:15" ht="12.75" customHeight="1" x14ac:dyDescent="0.2">
      <c r="A822" s="28"/>
      <c r="B822" s="9"/>
      <c r="C822" s="9"/>
      <c r="D822" s="9"/>
      <c r="E822" s="9"/>
      <c r="F822" s="9"/>
      <c r="G822" s="9"/>
      <c r="M822" s="9"/>
      <c r="N822" s="9"/>
      <c r="O822" s="9"/>
    </row>
    <row r="823" spans="1:15" ht="12.75" customHeight="1" x14ac:dyDescent="0.2">
      <c r="A823" s="28"/>
      <c r="B823" s="9"/>
      <c r="C823" s="9"/>
      <c r="D823" s="9"/>
      <c r="E823" s="9"/>
      <c r="F823" s="9"/>
      <c r="G823" s="9"/>
      <c r="M823" s="9"/>
      <c r="N823" s="9"/>
      <c r="O823" s="9"/>
    </row>
    <row r="824" spans="1:15" ht="12.75" customHeight="1" x14ac:dyDescent="0.2">
      <c r="A824" s="28"/>
      <c r="B824" s="9"/>
      <c r="C824" s="9"/>
      <c r="D824" s="9"/>
      <c r="E824" s="9"/>
      <c r="F824" s="9"/>
      <c r="G824" s="9"/>
      <c r="M824" s="9"/>
      <c r="N824" s="9"/>
      <c r="O824" s="9"/>
    </row>
    <row r="825" spans="1:15" ht="12.75" customHeight="1" x14ac:dyDescent="0.2">
      <c r="A825" s="28"/>
      <c r="B825" s="9"/>
      <c r="C825" s="9"/>
      <c r="D825" s="9"/>
      <c r="E825" s="9"/>
      <c r="F825" s="9"/>
      <c r="G825" s="9"/>
      <c r="M825" s="9"/>
      <c r="N825" s="9"/>
      <c r="O825" s="9"/>
    </row>
    <row r="826" spans="1:15" ht="12.75" customHeight="1" x14ac:dyDescent="0.2">
      <c r="A826" s="28"/>
      <c r="B826" s="9"/>
      <c r="C826" s="9"/>
      <c r="D826" s="9"/>
      <c r="E826" s="9"/>
      <c r="F826" s="9"/>
      <c r="G826" s="9"/>
      <c r="M826" s="9"/>
      <c r="N826" s="9"/>
      <c r="O826" s="9"/>
    </row>
    <row r="827" spans="1:15" ht="12.75" customHeight="1" x14ac:dyDescent="0.2">
      <c r="A827" s="28"/>
      <c r="B827" s="9"/>
      <c r="C827" s="9"/>
      <c r="D827" s="9"/>
      <c r="E827" s="9"/>
      <c r="F827" s="9"/>
      <c r="G827" s="9"/>
      <c r="M827" s="9"/>
      <c r="N827" s="9"/>
      <c r="O827" s="9"/>
    </row>
    <row r="828" spans="1:15" ht="12.75" customHeight="1" x14ac:dyDescent="0.2">
      <c r="A828" s="28"/>
      <c r="B828" s="9"/>
      <c r="C828" s="9"/>
      <c r="D828" s="9"/>
      <c r="E828" s="9"/>
      <c r="F828" s="9"/>
      <c r="G828" s="9"/>
      <c r="M828" s="9"/>
      <c r="N828" s="9"/>
      <c r="O828" s="9"/>
    </row>
    <row r="829" spans="1:15" ht="12.75" customHeight="1" x14ac:dyDescent="0.2">
      <c r="A829" s="28"/>
      <c r="B829" s="9"/>
      <c r="C829" s="9"/>
      <c r="D829" s="9"/>
      <c r="E829" s="9"/>
      <c r="F829" s="9"/>
      <c r="G829" s="9"/>
      <c r="M829" s="9"/>
      <c r="N829" s="9"/>
      <c r="O829" s="9"/>
    </row>
    <row r="830" spans="1:15" ht="12.75" customHeight="1" x14ac:dyDescent="0.2">
      <c r="A830" s="28"/>
      <c r="B830" s="9"/>
      <c r="C830" s="9"/>
      <c r="D830" s="9"/>
      <c r="E830" s="9"/>
      <c r="F830" s="9"/>
      <c r="G830" s="9"/>
      <c r="M830" s="9"/>
      <c r="N830" s="9"/>
      <c r="O830" s="9"/>
    </row>
    <row r="831" spans="1:15" ht="12.75" customHeight="1" x14ac:dyDescent="0.2">
      <c r="A831" s="28"/>
      <c r="B831" s="9"/>
      <c r="C831" s="9"/>
      <c r="D831" s="9"/>
      <c r="E831" s="9"/>
      <c r="F831" s="9"/>
      <c r="G831" s="9"/>
      <c r="M831" s="9"/>
      <c r="N831" s="9"/>
      <c r="O831" s="9"/>
    </row>
    <row r="832" spans="1:15" ht="12.75" customHeight="1" x14ac:dyDescent="0.2">
      <c r="A832" s="28"/>
      <c r="B832" s="9"/>
      <c r="C832" s="9"/>
      <c r="D832" s="9"/>
      <c r="E832" s="9"/>
      <c r="F832" s="9"/>
      <c r="G832" s="9"/>
      <c r="M832" s="9"/>
      <c r="N832" s="9"/>
      <c r="O832" s="9"/>
    </row>
    <row r="833" spans="1:15" ht="12.75" customHeight="1" x14ac:dyDescent="0.2">
      <c r="A833" s="28"/>
      <c r="B833" s="9"/>
      <c r="C833" s="9"/>
      <c r="D833" s="9"/>
      <c r="E833" s="9"/>
      <c r="F833" s="9"/>
      <c r="G833" s="9"/>
      <c r="M833" s="9"/>
      <c r="N833" s="9"/>
      <c r="O833" s="9"/>
    </row>
    <row r="834" spans="1:15" ht="12.75" customHeight="1" x14ac:dyDescent="0.2">
      <c r="A834" s="28"/>
      <c r="B834" s="9"/>
      <c r="C834" s="9"/>
      <c r="D834" s="9"/>
      <c r="E834" s="9"/>
      <c r="F834" s="9"/>
      <c r="G834" s="9"/>
      <c r="M834" s="9"/>
      <c r="N834" s="9"/>
      <c r="O834" s="9"/>
    </row>
    <row r="835" spans="1:15" ht="12.75" customHeight="1" x14ac:dyDescent="0.2">
      <c r="A835" s="28"/>
      <c r="B835" s="9"/>
      <c r="C835" s="9"/>
      <c r="D835" s="9"/>
      <c r="E835" s="9"/>
      <c r="F835" s="9"/>
      <c r="G835" s="9"/>
      <c r="M835" s="9"/>
      <c r="N835" s="9"/>
      <c r="O835" s="9"/>
    </row>
    <row r="836" spans="1:15" ht="12.75" customHeight="1" x14ac:dyDescent="0.2">
      <c r="A836" s="28"/>
      <c r="B836" s="9"/>
      <c r="C836" s="9"/>
      <c r="D836" s="9"/>
      <c r="E836" s="9"/>
      <c r="F836" s="9"/>
      <c r="G836" s="9"/>
      <c r="M836" s="9"/>
      <c r="N836" s="9"/>
      <c r="O836" s="9"/>
    </row>
    <row r="837" spans="1:15" ht="12.75" customHeight="1" x14ac:dyDescent="0.2">
      <c r="A837" s="28"/>
      <c r="B837" s="9"/>
      <c r="C837" s="9"/>
      <c r="D837" s="9"/>
      <c r="E837" s="9"/>
      <c r="F837" s="9"/>
      <c r="G837" s="9"/>
      <c r="M837" s="9"/>
      <c r="N837" s="9"/>
      <c r="O837" s="9"/>
    </row>
    <row r="838" spans="1:15" ht="12.75" customHeight="1" x14ac:dyDescent="0.2">
      <c r="A838" s="28"/>
      <c r="B838" s="9"/>
      <c r="C838" s="9"/>
      <c r="D838" s="9"/>
      <c r="E838" s="9"/>
      <c r="F838" s="9"/>
      <c r="G838" s="9"/>
      <c r="M838" s="9"/>
      <c r="N838" s="9"/>
      <c r="O838" s="9"/>
    </row>
    <row r="839" spans="1:15" ht="12.75" customHeight="1" x14ac:dyDescent="0.2">
      <c r="A839" s="28"/>
      <c r="B839" s="9"/>
      <c r="C839" s="9"/>
      <c r="D839" s="9"/>
      <c r="E839" s="9"/>
      <c r="F839" s="9"/>
      <c r="G839" s="9"/>
      <c r="M839" s="9"/>
      <c r="N839" s="9"/>
      <c r="O839" s="9"/>
    </row>
    <row r="840" spans="1:15" ht="12.75" customHeight="1" x14ac:dyDescent="0.2">
      <c r="A840" s="28"/>
      <c r="B840" s="9"/>
      <c r="C840" s="9"/>
      <c r="D840" s="9"/>
      <c r="E840" s="9"/>
      <c r="F840" s="9"/>
      <c r="G840" s="9"/>
      <c r="M840" s="9"/>
      <c r="N840" s="9"/>
      <c r="O840" s="9"/>
    </row>
    <row r="841" spans="1:15" ht="12.75" customHeight="1" x14ac:dyDescent="0.2">
      <c r="A841" s="28"/>
      <c r="B841" s="9"/>
      <c r="C841" s="9"/>
      <c r="D841" s="9"/>
      <c r="E841" s="9"/>
      <c r="F841" s="9"/>
      <c r="G841" s="9"/>
      <c r="M841" s="9"/>
      <c r="N841" s="9"/>
      <c r="O841" s="9"/>
    </row>
    <row r="842" spans="1:15" ht="12.75" customHeight="1" x14ac:dyDescent="0.2">
      <c r="A842" s="28"/>
      <c r="B842" s="9"/>
      <c r="C842" s="9"/>
      <c r="D842" s="9"/>
      <c r="E842" s="9"/>
      <c r="F842" s="9"/>
      <c r="G842" s="9"/>
      <c r="M842" s="9"/>
      <c r="N842" s="9"/>
      <c r="O842" s="9"/>
    </row>
    <row r="843" spans="1:15" ht="12.75" customHeight="1" x14ac:dyDescent="0.2">
      <c r="A843" s="28"/>
      <c r="B843" s="9"/>
      <c r="C843" s="9"/>
      <c r="D843" s="9"/>
      <c r="E843" s="9"/>
      <c r="F843" s="9"/>
      <c r="G843" s="9"/>
      <c r="M843" s="9"/>
      <c r="N843" s="9"/>
      <c r="O843" s="9"/>
    </row>
    <row r="844" spans="1:15" ht="12.75" customHeight="1" x14ac:dyDescent="0.2">
      <c r="A844" s="28"/>
      <c r="B844" s="9"/>
      <c r="C844" s="9"/>
      <c r="D844" s="9"/>
      <c r="E844" s="9"/>
      <c r="F844" s="9"/>
      <c r="G844" s="9"/>
      <c r="M844" s="9"/>
      <c r="N844" s="9"/>
      <c r="O844" s="9"/>
    </row>
    <row r="845" spans="1:15" ht="12.75" customHeight="1" x14ac:dyDescent="0.2">
      <c r="A845" s="28"/>
      <c r="B845" s="9"/>
      <c r="C845" s="9"/>
      <c r="D845" s="9"/>
      <c r="E845" s="9"/>
      <c r="F845" s="9"/>
      <c r="G845" s="9"/>
      <c r="M845" s="9"/>
      <c r="N845" s="9"/>
      <c r="O845" s="9"/>
    </row>
    <row r="846" spans="1:15" ht="12.75" customHeight="1" x14ac:dyDescent="0.2">
      <c r="A846" s="28"/>
      <c r="B846" s="9"/>
      <c r="C846" s="9"/>
      <c r="D846" s="9"/>
      <c r="E846" s="9"/>
      <c r="F846" s="9"/>
      <c r="G846" s="9"/>
      <c r="M846" s="9"/>
      <c r="N846" s="9"/>
      <c r="O846" s="9"/>
    </row>
    <row r="847" spans="1:15" ht="12.75" customHeight="1" x14ac:dyDescent="0.2">
      <c r="A847" s="28"/>
      <c r="B847" s="9"/>
      <c r="C847" s="9"/>
      <c r="D847" s="9"/>
      <c r="E847" s="9"/>
      <c r="F847" s="9"/>
      <c r="G847" s="9"/>
      <c r="M847" s="9"/>
      <c r="N847" s="9"/>
      <c r="O847" s="9"/>
    </row>
    <row r="848" spans="1:15" ht="12.75" customHeight="1" x14ac:dyDescent="0.2">
      <c r="A848" s="28"/>
      <c r="B848" s="9"/>
      <c r="C848" s="9"/>
      <c r="D848" s="9"/>
      <c r="E848" s="9"/>
      <c r="F848" s="9"/>
      <c r="G848" s="9"/>
      <c r="M848" s="9"/>
      <c r="N848" s="9"/>
      <c r="O848" s="9"/>
    </row>
    <row r="849" spans="1:15" ht="12.75" customHeight="1" x14ac:dyDescent="0.2">
      <c r="A849" s="28"/>
      <c r="B849" s="9"/>
      <c r="C849" s="9"/>
      <c r="D849" s="9"/>
      <c r="E849" s="9"/>
      <c r="F849" s="9"/>
      <c r="G849" s="9"/>
      <c r="M849" s="9"/>
      <c r="N849" s="9"/>
      <c r="O849" s="9"/>
    </row>
    <row r="850" spans="1:15" ht="12.75" customHeight="1" x14ac:dyDescent="0.2">
      <c r="A850" s="28"/>
      <c r="B850" s="9"/>
      <c r="C850" s="9"/>
      <c r="D850" s="9"/>
      <c r="E850" s="9"/>
      <c r="F850" s="9"/>
      <c r="G850" s="9"/>
      <c r="M850" s="9"/>
      <c r="N850" s="9"/>
      <c r="O850" s="9"/>
    </row>
    <row r="851" spans="1:15" ht="12.75" customHeight="1" x14ac:dyDescent="0.2">
      <c r="A851" s="28"/>
      <c r="B851" s="9"/>
      <c r="C851" s="9"/>
      <c r="D851" s="9"/>
      <c r="E851" s="9"/>
      <c r="F851" s="9"/>
      <c r="G851" s="9"/>
      <c r="M851" s="9"/>
      <c r="N851" s="9"/>
      <c r="O851" s="9"/>
    </row>
    <row r="852" spans="1:15" ht="12.75" customHeight="1" x14ac:dyDescent="0.2">
      <c r="A852" s="28"/>
      <c r="B852" s="9"/>
      <c r="C852" s="9"/>
      <c r="D852" s="9"/>
      <c r="E852" s="9"/>
      <c r="F852" s="9"/>
      <c r="G852" s="9"/>
      <c r="M852" s="9"/>
      <c r="N852" s="9"/>
      <c r="O852" s="9"/>
    </row>
    <row r="853" spans="1:15" ht="12.75" customHeight="1" x14ac:dyDescent="0.2">
      <c r="A853" s="28"/>
      <c r="B853" s="9"/>
      <c r="C853" s="9"/>
      <c r="D853" s="9"/>
      <c r="E853" s="9"/>
      <c r="F853" s="9"/>
      <c r="G853" s="9"/>
      <c r="M853" s="9"/>
      <c r="N853" s="9"/>
      <c r="O853" s="9"/>
    </row>
    <row r="854" spans="1:15" ht="12.75" customHeight="1" x14ac:dyDescent="0.2">
      <c r="A854" s="28"/>
      <c r="B854" s="9"/>
      <c r="C854" s="9"/>
      <c r="D854" s="9"/>
      <c r="E854" s="9"/>
      <c r="F854" s="9"/>
      <c r="G854" s="9"/>
      <c r="M854" s="9"/>
      <c r="N854" s="9"/>
      <c r="O854" s="9"/>
    </row>
    <row r="855" spans="1:15" ht="12.75" customHeight="1" x14ac:dyDescent="0.2">
      <c r="A855" s="28"/>
      <c r="B855" s="9"/>
      <c r="C855" s="9"/>
      <c r="D855" s="9"/>
      <c r="E855" s="9"/>
      <c r="F855" s="9"/>
      <c r="G855" s="9"/>
      <c r="M855" s="9"/>
      <c r="N855" s="9"/>
      <c r="O855" s="9"/>
    </row>
    <row r="856" spans="1:15" ht="12.75" customHeight="1" x14ac:dyDescent="0.2">
      <c r="A856" s="28"/>
      <c r="B856" s="9"/>
      <c r="C856" s="9"/>
      <c r="D856" s="9"/>
      <c r="E856" s="9"/>
      <c r="F856" s="9"/>
      <c r="G856" s="9"/>
      <c r="M856" s="9"/>
      <c r="N856" s="9"/>
      <c r="O856" s="9"/>
    </row>
    <row r="857" spans="1:15" ht="12.75" customHeight="1" x14ac:dyDescent="0.2">
      <c r="A857" s="28"/>
      <c r="B857" s="9"/>
      <c r="C857" s="9"/>
      <c r="D857" s="9"/>
      <c r="E857" s="9"/>
      <c r="F857" s="9"/>
      <c r="G857" s="9"/>
      <c r="M857" s="9"/>
      <c r="N857" s="9"/>
      <c r="O857" s="9"/>
    </row>
    <row r="858" spans="1:15" ht="12.75" customHeight="1" x14ac:dyDescent="0.2">
      <c r="A858" s="28"/>
      <c r="B858" s="9"/>
      <c r="C858" s="9"/>
      <c r="D858" s="9"/>
      <c r="E858" s="9"/>
      <c r="F858" s="9"/>
      <c r="G858" s="9"/>
      <c r="M858" s="9"/>
      <c r="N858" s="9"/>
      <c r="O858" s="9"/>
    </row>
    <row r="859" spans="1:15" ht="12.75" customHeight="1" x14ac:dyDescent="0.2">
      <c r="A859" s="28"/>
      <c r="B859" s="9"/>
      <c r="C859" s="9"/>
      <c r="D859" s="9"/>
      <c r="E859" s="9"/>
      <c r="F859" s="9"/>
      <c r="G859" s="9"/>
      <c r="M859" s="9"/>
      <c r="N859" s="9"/>
      <c r="O859" s="9"/>
    </row>
    <row r="860" spans="1:15" ht="12.75" customHeight="1" x14ac:dyDescent="0.2">
      <c r="A860" s="28"/>
      <c r="B860" s="9"/>
      <c r="C860" s="9"/>
      <c r="D860" s="9"/>
      <c r="E860" s="9"/>
      <c r="F860" s="9"/>
      <c r="G860" s="9"/>
      <c r="M860" s="9"/>
      <c r="N860" s="9"/>
      <c r="O860" s="9"/>
    </row>
    <row r="861" spans="1:15" ht="12.75" customHeight="1" x14ac:dyDescent="0.2">
      <c r="A861" s="28"/>
      <c r="B861" s="9"/>
      <c r="C861" s="9"/>
      <c r="D861" s="9"/>
      <c r="E861" s="9"/>
      <c r="F861" s="9"/>
      <c r="G861" s="9"/>
      <c r="M861" s="9"/>
      <c r="N861" s="9"/>
      <c r="O861" s="9"/>
    </row>
    <row r="862" spans="1:15" ht="12.75" customHeight="1" x14ac:dyDescent="0.2">
      <c r="A862" s="28"/>
      <c r="B862" s="9"/>
      <c r="C862" s="9"/>
      <c r="D862" s="9"/>
      <c r="E862" s="9"/>
      <c r="F862" s="9"/>
      <c r="G862" s="9"/>
      <c r="M862" s="9"/>
      <c r="N862" s="9"/>
      <c r="O862" s="9"/>
    </row>
    <row r="863" spans="1:15" ht="12.75" customHeight="1" x14ac:dyDescent="0.2">
      <c r="A863" s="28"/>
      <c r="B863" s="9"/>
      <c r="C863" s="9"/>
      <c r="D863" s="9"/>
      <c r="E863" s="9"/>
      <c r="F863" s="9"/>
      <c r="G863" s="9"/>
      <c r="M863" s="9"/>
      <c r="N863" s="9"/>
      <c r="O863" s="9"/>
    </row>
    <row r="864" spans="1:15" ht="12.75" customHeight="1" x14ac:dyDescent="0.2">
      <c r="A864" s="28"/>
      <c r="B864" s="9"/>
      <c r="C864" s="9"/>
      <c r="D864" s="9"/>
      <c r="E864" s="9"/>
      <c r="F864" s="9"/>
      <c r="G864" s="9"/>
      <c r="M864" s="9"/>
      <c r="N864" s="9"/>
      <c r="O864" s="9"/>
    </row>
    <row r="865" spans="1:15" ht="12.75" customHeight="1" x14ac:dyDescent="0.2">
      <c r="A865" s="28"/>
      <c r="B865" s="9"/>
      <c r="C865" s="9"/>
      <c r="D865" s="9"/>
      <c r="E865" s="9"/>
      <c r="F865" s="9"/>
      <c r="G865" s="9"/>
      <c r="M865" s="9"/>
      <c r="N865" s="9"/>
      <c r="O865" s="9"/>
    </row>
    <row r="866" spans="1:15" ht="12.75" customHeight="1" x14ac:dyDescent="0.2">
      <c r="A866" s="28"/>
      <c r="B866" s="9"/>
      <c r="C866" s="9"/>
      <c r="D866" s="9"/>
      <c r="E866" s="9"/>
      <c r="F866" s="9"/>
      <c r="G866" s="9"/>
      <c r="M866" s="9"/>
      <c r="N866" s="9"/>
      <c r="O866" s="9"/>
    </row>
    <row r="867" spans="1:15" ht="12.75" customHeight="1" x14ac:dyDescent="0.2">
      <c r="A867" s="28"/>
      <c r="B867" s="9"/>
      <c r="C867" s="9"/>
      <c r="D867" s="9"/>
      <c r="E867" s="9"/>
      <c r="F867" s="9"/>
      <c r="G867" s="9"/>
      <c r="M867" s="9"/>
      <c r="N867" s="9"/>
      <c r="O867" s="9"/>
    </row>
    <row r="868" spans="1:15" ht="12.75" customHeight="1" x14ac:dyDescent="0.2">
      <c r="A868" s="28"/>
      <c r="B868" s="9"/>
      <c r="C868" s="9"/>
      <c r="D868" s="9"/>
      <c r="E868" s="9"/>
      <c r="F868" s="9"/>
      <c r="G868" s="9"/>
      <c r="M868" s="9"/>
      <c r="N868" s="9"/>
      <c r="O868" s="9"/>
    </row>
    <row r="869" spans="1:15" ht="12.75" customHeight="1" x14ac:dyDescent="0.2">
      <c r="A869" s="28"/>
      <c r="B869" s="9"/>
      <c r="C869" s="9"/>
      <c r="D869" s="9"/>
      <c r="E869" s="9"/>
      <c r="F869" s="9"/>
      <c r="G869" s="9"/>
      <c r="M869" s="9"/>
      <c r="N869" s="9"/>
      <c r="O869" s="9"/>
    </row>
    <row r="870" spans="1:15" ht="12.75" customHeight="1" x14ac:dyDescent="0.2">
      <c r="A870" s="28"/>
      <c r="B870" s="9"/>
      <c r="C870" s="9"/>
      <c r="D870" s="9"/>
      <c r="E870" s="9"/>
      <c r="F870" s="9"/>
      <c r="G870" s="9"/>
      <c r="M870" s="9"/>
      <c r="N870" s="9"/>
      <c r="O870" s="9"/>
    </row>
    <row r="871" spans="1:15" ht="12.75" customHeight="1" x14ac:dyDescent="0.2">
      <c r="A871" s="28"/>
      <c r="B871" s="9"/>
      <c r="C871" s="9"/>
      <c r="D871" s="9"/>
      <c r="E871" s="9"/>
      <c r="F871" s="9"/>
      <c r="G871" s="9"/>
      <c r="M871" s="9"/>
      <c r="N871" s="9"/>
      <c r="O871" s="9"/>
    </row>
    <row r="872" spans="1:15" ht="12.75" customHeight="1" x14ac:dyDescent="0.2">
      <c r="A872" s="28"/>
      <c r="B872" s="9"/>
      <c r="C872" s="9"/>
      <c r="D872" s="9"/>
      <c r="E872" s="9"/>
      <c r="F872" s="9"/>
      <c r="G872" s="9"/>
      <c r="M872" s="9"/>
      <c r="N872" s="9"/>
      <c r="O872" s="9"/>
    </row>
    <row r="873" spans="1:15" ht="12.75" customHeight="1" x14ac:dyDescent="0.2">
      <c r="A873" s="28"/>
      <c r="B873" s="9"/>
      <c r="C873" s="9"/>
      <c r="D873" s="9"/>
      <c r="E873" s="9"/>
      <c r="F873" s="9"/>
      <c r="G873" s="9"/>
      <c r="M873" s="9"/>
      <c r="N873" s="9"/>
      <c r="O873" s="9"/>
    </row>
    <row r="874" spans="1:15" ht="12.75" customHeight="1" x14ac:dyDescent="0.2">
      <c r="A874" s="28"/>
      <c r="B874" s="9"/>
      <c r="C874" s="9"/>
      <c r="D874" s="9"/>
      <c r="E874" s="9"/>
      <c r="F874" s="9"/>
      <c r="G874" s="9"/>
      <c r="M874" s="9"/>
      <c r="N874" s="9"/>
      <c r="O874" s="9"/>
    </row>
    <row r="875" spans="1:15" ht="12.75" customHeight="1" x14ac:dyDescent="0.2">
      <c r="A875" s="28"/>
      <c r="B875" s="9"/>
      <c r="C875" s="9"/>
      <c r="D875" s="9"/>
      <c r="E875" s="9"/>
      <c r="F875" s="9"/>
      <c r="G875" s="9"/>
      <c r="M875" s="9"/>
      <c r="N875" s="9"/>
      <c r="O875" s="9"/>
    </row>
    <row r="876" spans="1:15" ht="12.75" customHeight="1" x14ac:dyDescent="0.2">
      <c r="A876" s="28"/>
      <c r="B876" s="9"/>
      <c r="C876" s="9"/>
      <c r="D876" s="9"/>
      <c r="E876" s="9"/>
      <c r="F876" s="9"/>
      <c r="G876" s="9"/>
      <c r="M876" s="9"/>
      <c r="N876" s="9"/>
      <c r="O876" s="9"/>
    </row>
    <row r="877" spans="1:15" ht="12.75" customHeight="1" x14ac:dyDescent="0.2">
      <c r="A877" s="28"/>
      <c r="B877" s="9"/>
      <c r="C877" s="9"/>
      <c r="D877" s="9"/>
      <c r="E877" s="9"/>
      <c r="F877" s="9"/>
      <c r="G877" s="9"/>
      <c r="M877" s="9"/>
      <c r="N877" s="9"/>
      <c r="O877" s="9"/>
    </row>
    <row r="878" spans="1:15" ht="12.75" customHeight="1" x14ac:dyDescent="0.2">
      <c r="A878" s="28"/>
      <c r="B878" s="9"/>
      <c r="C878" s="9"/>
      <c r="D878" s="9"/>
      <c r="E878" s="9"/>
      <c r="F878" s="9"/>
      <c r="G878" s="9"/>
      <c r="M878" s="9"/>
      <c r="N878" s="9"/>
      <c r="O878" s="9"/>
    </row>
    <row r="879" spans="1:15" ht="12.75" customHeight="1" x14ac:dyDescent="0.2">
      <c r="A879" s="28"/>
      <c r="B879" s="9"/>
      <c r="C879" s="9"/>
      <c r="D879" s="9"/>
      <c r="E879" s="9"/>
      <c r="F879" s="9"/>
      <c r="G879" s="9"/>
      <c r="M879" s="9"/>
      <c r="N879" s="9"/>
      <c r="O879" s="9"/>
    </row>
    <row r="880" spans="1:15" ht="12.75" customHeight="1" x14ac:dyDescent="0.2">
      <c r="A880" s="28"/>
      <c r="B880" s="9"/>
      <c r="C880" s="9"/>
      <c r="D880" s="9"/>
      <c r="E880" s="9"/>
      <c r="F880" s="9"/>
      <c r="G880" s="9"/>
      <c r="M880" s="9"/>
      <c r="N880" s="9"/>
      <c r="O880" s="9"/>
    </row>
    <row r="881" spans="1:15" ht="12.75" customHeight="1" x14ac:dyDescent="0.2">
      <c r="A881" s="28"/>
      <c r="B881" s="9"/>
      <c r="C881" s="9"/>
      <c r="D881" s="9"/>
      <c r="E881" s="9"/>
      <c r="F881" s="9"/>
      <c r="G881" s="9"/>
      <c r="M881" s="9"/>
      <c r="N881" s="9"/>
      <c r="O881" s="9"/>
    </row>
    <row r="882" spans="1:15" ht="12.75" customHeight="1" x14ac:dyDescent="0.2">
      <c r="A882" s="28"/>
      <c r="B882" s="9"/>
      <c r="C882" s="9"/>
      <c r="D882" s="9"/>
      <c r="E882" s="9"/>
      <c r="F882" s="9"/>
      <c r="G882" s="9"/>
      <c r="M882" s="9"/>
      <c r="N882" s="9"/>
      <c r="O882" s="9"/>
    </row>
    <row r="883" spans="1:15" ht="12.75" customHeight="1" x14ac:dyDescent="0.2">
      <c r="A883" s="28"/>
      <c r="B883" s="9"/>
      <c r="C883" s="9"/>
      <c r="D883" s="9"/>
      <c r="E883" s="9"/>
      <c r="F883" s="9"/>
      <c r="G883" s="9"/>
      <c r="M883" s="9"/>
      <c r="N883" s="9"/>
      <c r="O883" s="9"/>
    </row>
    <row r="884" spans="1:15" ht="12.75" customHeight="1" x14ac:dyDescent="0.2">
      <c r="A884" s="28"/>
      <c r="B884" s="9"/>
      <c r="C884" s="9"/>
      <c r="D884" s="9"/>
      <c r="E884" s="9"/>
      <c r="F884" s="9"/>
      <c r="G884" s="9"/>
      <c r="M884" s="9"/>
      <c r="N884" s="9"/>
      <c r="O884" s="9"/>
    </row>
    <row r="885" spans="1:15" ht="12.75" customHeight="1" x14ac:dyDescent="0.2">
      <c r="A885" s="28"/>
      <c r="B885" s="9"/>
      <c r="C885" s="9"/>
      <c r="D885" s="9"/>
      <c r="E885" s="9"/>
      <c r="F885" s="9"/>
      <c r="G885" s="9"/>
      <c r="M885" s="9"/>
      <c r="N885" s="9"/>
      <c r="O885" s="9"/>
    </row>
    <row r="886" spans="1:15" ht="12.75" customHeight="1" x14ac:dyDescent="0.2">
      <c r="A886" s="28"/>
      <c r="B886" s="9"/>
      <c r="C886" s="9"/>
      <c r="D886" s="9"/>
      <c r="E886" s="9"/>
      <c r="F886" s="9"/>
      <c r="G886" s="9"/>
      <c r="M886" s="9"/>
      <c r="N886" s="9"/>
      <c r="O886" s="9"/>
    </row>
    <row r="887" spans="1:15" ht="12.75" customHeight="1" x14ac:dyDescent="0.2">
      <c r="A887" s="28"/>
      <c r="B887" s="9"/>
      <c r="C887" s="9"/>
      <c r="D887" s="9"/>
      <c r="E887" s="9"/>
      <c r="F887" s="9"/>
      <c r="G887" s="9"/>
      <c r="M887" s="9"/>
      <c r="N887" s="9"/>
      <c r="O887" s="9"/>
    </row>
    <row r="888" spans="1:15" ht="12.75" customHeight="1" x14ac:dyDescent="0.2">
      <c r="A888" s="28"/>
      <c r="B888" s="9"/>
      <c r="C888" s="9"/>
      <c r="D888" s="9"/>
      <c r="E888" s="9"/>
      <c r="F888" s="9"/>
      <c r="G888" s="9"/>
      <c r="M888" s="9"/>
      <c r="N888" s="9"/>
      <c r="O888" s="9"/>
    </row>
    <row r="889" spans="1:15" ht="12.75" customHeight="1" x14ac:dyDescent="0.2">
      <c r="A889" s="28"/>
      <c r="B889" s="9"/>
      <c r="C889" s="9"/>
      <c r="D889" s="9"/>
      <c r="E889" s="9"/>
      <c r="F889" s="9"/>
      <c r="G889" s="9"/>
      <c r="M889" s="9"/>
      <c r="N889" s="9"/>
      <c r="O889" s="9"/>
    </row>
    <row r="890" spans="1:15" ht="12.75" customHeight="1" x14ac:dyDescent="0.2">
      <c r="A890" s="28"/>
      <c r="B890" s="9"/>
      <c r="C890" s="9"/>
      <c r="D890" s="9"/>
      <c r="E890" s="9"/>
      <c r="F890" s="9"/>
      <c r="G890" s="9"/>
      <c r="M890" s="9"/>
      <c r="N890" s="9"/>
      <c r="O890" s="9"/>
    </row>
    <row r="891" spans="1:15" ht="12.75" customHeight="1" x14ac:dyDescent="0.2">
      <c r="A891" s="28"/>
      <c r="B891" s="9"/>
      <c r="C891" s="9"/>
      <c r="D891" s="9"/>
      <c r="E891" s="9"/>
      <c r="F891" s="9"/>
      <c r="G891" s="9"/>
      <c r="M891" s="9"/>
      <c r="N891" s="9"/>
      <c r="O891" s="9"/>
    </row>
    <row r="892" spans="1:15" ht="12.75" customHeight="1" x14ac:dyDescent="0.2">
      <c r="A892" s="28"/>
      <c r="B892" s="9"/>
      <c r="C892" s="9"/>
      <c r="D892" s="9"/>
      <c r="E892" s="9"/>
      <c r="F892" s="9"/>
      <c r="G892" s="9"/>
      <c r="M892" s="9"/>
      <c r="N892" s="9"/>
      <c r="O892" s="9"/>
    </row>
    <row r="893" spans="1:15" ht="12.75" customHeight="1" x14ac:dyDescent="0.2">
      <c r="A893" s="28"/>
      <c r="B893" s="9"/>
      <c r="C893" s="9"/>
      <c r="D893" s="9"/>
      <c r="E893" s="9"/>
      <c r="F893" s="9"/>
      <c r="G893" s="9"/>
      <c r="M893" s="9"/>
      <c r="N893" s="9"/>
      <c r="O893" s="9"/>
    </row>
    <row r="894" spans="1:15" ht="12.75" customHeight="1" x14ac:dyDescent="0.2">
      <c r="A894" s="28"/>
      <c r="B894" s="9"/>
      <c r="C894" s="9"/>
      <c r="D894" s="9"/>
      <c r="E894" s="9"/>
      <c r="F894" s="9"/>
      <c r="G894" s="9"/>
      <c r="M894" s="9"/>
      <c r="N894" s="9"/>
      <c r="O894" s="9"/>
    </row>
    <row r="895" spans="1:15" ht="12.75" customHeight="1" x14ac:dyDescent="0.2">
      <c r="A895" s="28"/>
      <c r="B895" s="9"/>
      <c r="C895" s="9"/>
      <c r="D895" s="9"/>
      <c r="E895" s="9"/>
      <c r="F895" s="9"/>
      <c r="G895" s="9"/>
      <c r="M895" s="9"/>
      <c r="N895" s="9"/>
      <c r="O895" s="9"/>
    </row>
    <row r="896" spans="1:15" ht="12.75" customHeight="1" x14ac:dyDescent="0.2">
      <c r="A896" s="28"/>
      <c r="B896" s="9"/>
      <c r="C896" s="9"/>
      <c r="D896" s="9"/>
      <c r="E896" s="9"/>
      <c r="F896" s="9"/>
      <c r="G896" s="9"/>
      <c r="M896" s="9"/>
      <c r="N896" s="9"/>
      <c r="O896" s="9"/>
    </row>
    <row r="897" spans="1:15" ht="12.75" customHeight="1" x14ac:dyDescent="0.2">
      <c r="A897" s="28"/>
      <c r="B897" s="9"/>
      <c r="C897" s="9"/>
      <c r="D897" s="9"/>
      <c r="E897" s="9"/>
      <c r="F897" s="9"/>
      <c r="G897" s="9"/>
      <c r="M897" s="9"/>
      <c r="N897" s="9"/>
      <c r="O897" s="9"/>
    </row>
    <row r="898" spans="1:15" ht="12.75" customHeight="1" x14ac:dyDescent="0.2">
      <c r="A898" s="28"/>
      <c r="B898" s="9"/>
      <c r="C898" s="9"/>
      <c r="D898" s="9"/>
      <c r="E898" s="9"/>
      <c r="F898" s="9"/>
      <c r="G898" s="9"/>
      <c r="M898" s="9"/>
      <c r="N898" s="9"/>
      <c r="O898" s="9"/>
    </row>
    <row r="899" spans="1:15" ht="12.75" customHeight="1" x14ac:dyDescent="0.2">
      <c r="A899" s="28"/>
      <c r="B899" s="9"/>
      <c r="C899" s="9"/>
      <c r="D899" s="9"/>
      <c r="E899" s="9"/>
      <c r="F899" s="9"/>
      <c r="G899" s="9"/>
      <c r="M899" s="9"/>
      <c r="N899" s="9"/>
      <c r="O899" s="9"/>
    </row>
    <row r="900" spans="1:15" ht="12.75" customHeight="1" x14ac:dyDescent="0.2">
      <c r="A900" s="28"/>
      <c r="B900" s="9"/>
      <c r="C900" s="9"/>
      <c r="D900" s="9"/>
      <c r="E900" s="9"/>
      <c r="F900" s="9"/>
      <c r="G900" s="9"/>
      <c r="M900" s="9"/>
      <c r="N900" s="9"/>
      <c r="O900" s="9"/>
    </row>
    <row r="901" spans="1:15" ht="12.75" customHeight="1" x14ac:dyDescent="0.2">
      <c r="A901" s="28"/>
      <c r="B901" s="9"/>
      <c r="C901" s="9"/>
      <c r="D901" s="9"/>
      <c r="E901" s="9"/>
      <c r="F901" s="9"/>
      <c r="G901" s="9"/>
      <c r="M901" s="9"/>
      <c r="N901" s="9"/>
      <c r="O901" s="9"/>
    </row>
    <row r="902" spans="1:15" ht="12.75" customHeight="1" x14ac:dyDescent="0.2">
      <c r="A902" s="28"/>
      <c r="B902" s="9"/>
      <c r="C902" s="9"/>
      <c r="D902" s="9"/>
      <c r="E902" s="9"/>
      <c r="F902" s="9"/>
      <c r="G902" s="9"/>
      <c r="M902" s="9"/>
      <c r="N902" s="9"/>
      <c r="O902" s="9"/>
    </row>
    <row r="903" spans="1:15" ht="12.75" customHeight="1" x14ac:dyDescent="0.2">
      <c r="A903" s="28"/>
      <c r="B903" s="9"/>
      <c r="C903" s="9"/>
      <c r="D903" s="9"/>
      <c r="E903" s="9"/>
      <c r="F903" s="9"/>
      <c r="G903" s="9"/>
      <c r="M903" s="9"/>
      <c r="N903" s="9"/>
      <c r="O903" s="9"/>
    </row>
    <row r="904" spans="1:15" ht="12.75" customHeight="1" x14ac:dyDescent="0.2">
      <c r="A904" s="28"/>
      <c r="B904" s="9"/>
      <c r="C904" s="9"/>
      <c r="D904" s="9"/>
      <c r="E904" s="9"/>
      <c r="F904" s="9"/>
      <c r="G904" s="9"/>
      <c r="M904" s="9"/>
      <c r="N904" s="9"/>
      <c r="O904" s="9"/>
    </row>
    <row r="905" spans="1:15" ht="12.75" customHeight="1" x14ac:dyDescent="0.2">
      <c r="A905" s="28"/>
      <c r="B905" s="9"/>
      <c r="C905" s="9"/>
      <c r="D905" s="9"/>
      <c r="E905" s="9"/>
      <c r="F905" s="9"/>
      <c r="G905" s="9"/>
      <c r="M905" s="9"/>
      <c r="N905" s="9"/>
      <c r="O905" s="9"/>
    </row>
    <row r="906" spans="1:15" ht="12.75" customHeight="1" x14ac:dyDescent="0.2">
      <c r="A906" s="28"/>
      <c r="B906" s="9"/>
      <c r="C906" s="9"/>
      <c r="D906" s="9"/>
      <c r="E906" s="9"/>
      <c r="F906" s="9"/>
      <c r="G906" s="9"/>
      <c r="M906" s="9"/>
      <c r="N906" s="9"/>
      <c r="O906" s="9"/>
    </row>
    <row r="907" spans="1:15" ht="12.75" customHeight="1" x14ac:dyDescent="0.2">
      <c r="A907" s="28"/>
      <c r="B907" s="9"/>
      <c r="C907" s="9"/>
      <c r="D907" s="9"/>
      <c r="E907" s="9"/>
      <c r="F907" s="9"/>
      <c r="G907" s="9"/>
      <c r="M907" s="9"/>
      <c r="N907" s="9"/>
      <c r="O907" s="9"/>
    </row>
    <row r="908" spans="1:15" ht="12.75" customHeight="1" x14ac:dyDescent="0.2">
      <c r="A908" s="28"/>
      <c r="B908" s="9"/>
      <c r="C908" s="9"/>
      <c r="D908" s="9"/>
      <c r="E908" s="9"/>
      <c r="F908" s="9"/>
      <c r="G908" s="9"/>
      <c r="M908" s="9"/>
      <c r="N908" s="9"/>
      <c r="O908" s="9"/>
    </row>
    <row r="909" spans="1:15" ht="12.75" customHeight="1" x14ac:dyDescent="0.2">
      <c r="A909" s="28"/>
      <c r="B909" s="9"/>
      <c r="C909" s="9"/>
      <c r="D909" s="9"/>
      <c r="E909" s="9"/>
      <c r="F909" s="9"/>
      <c r="G909" s="9"/>
      <c r="M909" s="9"/>
      <c r="N909" s="9"/>
      <c r="O909" s="9"/>
    </row>
    <row r="910" spans="1:15" ht="12.75" customHeight="1" x14ac:dyDescent="0.2">
      <c r="A910" s="28"/>
      <c r="B910" s="9"/>
      <c r="C910" s="9"/>
      <c r="D910" s="9"/>
      <c r="E910" s="9"/>
      <c r="F910" s="9"/>
      <c r="G910" s="9"/>
      <c r="M910" s="9"/>
      <c r="N910" s="9"/>
      <c r="O910" s="9"/>
    </row>
    <row r="911" spans="1:15" ht="12.75" customHeight="1" x14ac:dyDescent="0.2">
      <c r="A911" s="28"/>
      <c r="B911" s="9"/>
      <c r="C911" s="9"/>
      <c r="D911" s="9"/>
      <c r="E911" s="9"/>
      <c r="F911" s="9"/>
      <c r="G911" s="9"/>
      <c r="M911" s="9"/>
      <c r="N911" s="9"/>
      <c r="O911" s="9"/>
    </row>
    <row r="912" spans="1:15" ht="12.75" customHeight="1" x14ac:dyDescent="0.2">
      <c r="A912" s="28"/>
      <c r="B912" s="9"/>
      <c r="C912" s="9"/>
      <c r="D912" s="9"/>
      <c r="E912" s="9"/>
      <c r="F912" s="9"/>
      <c r="G912" s="9"/>
      <c r="M912" s="9"/>
      <c r="N912" s="9"/>
      <c r="O912" s="9"/>
    </row>
    <row r="913" spans="1:15" ht="12.75" customHeight="1" x14ac:dyDescent="0.2">
      <c r="A913" s="28"/>
      <c r="B913" s="9"/>
      <c r="C913" s="9"/>
      <c r="D913" s="9"/>
      <c r="E913" s="9"/>
      <c r="F913" s="9"/>
      <c r="G913" s="9"/>
      <c r="M913" s="9"/>
      <c r="N913" s="9"/>
      <c r="O913" s="9"/>
    </row>
    <row r="914" spans="1:15" ht="12.75" customHeight="1" x14ac:dyDescent="0.2">
      <c r="A914" s="28"/>
      <c r="B914" s="9"/>
      <c r="C914" s="9"/>
      <c r="D914" s="9"/>
      <c r="E914" s="9"/>
      <c r="F914" s="9"/>
      <c r="G914" s="9"/>
      <c r="M914" s="9"/>
      <c r="N914" s="9"/>
      <c r="O914" s="9"/>
    </row>
    <row r="915" spans="1:15" ht="12.75" customHeight="1" x14ac:dyDescent="0.2">
      <c r="A915" s="28"/>
      <c r="B915" s="9"/>
      <c r="C915" s="9"/>
      <c r="D915" s="9"/>
      <c r="E915" s="9"/>
      <c r="F915" s="9"/>
      <c r="G915" s="9"/>
      <c r="M915" s="9"/>
      <c r="N915" s="9"/>
      <c r="O915" s="9"/>
    </row>
    <row r="916" spans="1:15" ht="12.75" customHeight="1" x14ac:dyDescent="0.2">
      <c r="A916" s="28"/>
      <c r="B916" s="9"/>
      <c r="C916" s="9"/>
      <c r="D916" s="9"/>
      <c r="E916" s="9"/>
      <c r="F916" s="9"/>
      <c r="G916" s="9"/>
      <c r="M916" s="9"/>
      <c r="N916" s="9"/>
      <c r="O916" s="9"/>
    </row>
    <row r="917" spans="1:15" ht="12.75" customHeight="1" x14ac:dyDescent="0.2">
      <c r="A917" s="28"/>
      <c r="B917" s="9"/>
      <c r="C917" s="9"/>
      <c r="D917" s="9"/>
      <c r="E917" s="9"/>
      <c r="F917" s="9"/>
      <c r="G917" s="9"/>
      <c r="M917" s="9"/>
      <c r="N917" s="9"/>
      <c r="O917" s="9"/>
    </row>
    <row r="918" spans="1:15" ht="12.75" customHeight="1" x14ac:dyDescent="0.2">
      <c r="A918" s="28"/>
      <c r="B918" s="9"/>
      <c r="C918" s="9"/>
      <c r="D918" s="9"/>
      <c r="E918" s="9"/>
      <c r="F918" s="9"/>
      <c r="G918" s="9"/>
      <c r="M918" s="9"/>
      <c r="N918" s="9"/>
      <c r="O918" s="9"/>
    </row>
    <row r="919" spans="1:15" ht="12.75" customHeight="1" x14ac:dyDescent="0.2">
      <c r="A919" s="28"/>
      <c r="B919" s="9"/>
      <c r="C919" s="9"/>
      <c r="D919" s="9"/>
      <c r="E919" s="9"/>
      <c r="F919" s="9"/>
      <c r="G919" s="9"/>
      <c r="M919" s="9"/>
      <c r="N919" s="9"/>
      <c r="O919" s="9"/>
    </row>
    <row r="920" spans="1:15" ht="12.75" customHeight="1" x14ac:dyDescent="0.2">
      <c r="A920" s="28"/>
      <c r="B920" s="9"/>
      <c r="C920" s="9"/>
      <c r="D920" s="9"/>
      <c r="E920" s="9"/>
      <c r="F920" s="9"/>
      <c r="G920" s="9"/>
      <c r="M920" s="9"/>
      <c r="N920" s="9"/>
      <c r="O920" s="9"/>
    </row>
    <row r="921" spans="1:15" ht="12.75" customHeight="1" x14ac:dyDescent="0.2">
      <c r="A921" s="28"/>
      <c r="B921" s="9"/>
      <c r="C921" s="9"/>
      <c r="D921" s="9"/>
      <c r="E921" s="9"/>
      <c r="F921" s="9"/>
      <c r="G921" s="9"/>
      <c r="M921" s="9"/>
      <c r="N921" s="9"/>
      <c r="O921" s="9"/>
    </row>
    <row r="922" spans="1:15" ht="12.75" customHeight="1" x14ac:dyDescent="0.2">
      <c r="A922" s="28"/>
      <c r="B922" s="9"/>
      <c r="C922" s="9"/>
      <c r="D922" s="9"/>
      <c r="E922" s="9"/>
      <c r="F922" s="9"/>
      <c r="G922" s="9"/>
      <c r="M922" s="9"/>
      <c r="N922" s="9"/>
      <c r="O922" s="9"/>
    </row>
    <row r="923" spans="1:15" ht="12.75" customHeight="1" x14ac:dyDescent="0.2">
      <c r="A923" s="28"/>
      <c r="B923" s="9"/>
      <c r="C923" s="9"/>
      <c r="D923" s="9"/>
      <c r="E923" s="9"/>
      <c r="F923" s="9"/>
      <c r="G923" s="9"/>
      <c r="M923" s="9"/>
      <c r="N923" s="9"/>
      <c r="O923" s="9"/>
    </row>
    <row r="924" spans="1:15" ht="12.75" customHeight="1" x14ac:dyDescent="0.2">
      <c r="A924" s="28"/>
      <c r="B924" s="9"/>
      <c r="C924" s="9"/>
      <c r="D924" s="9"/>
      <c r="E924" s="9"/>
      <c r="F924" s="9"/>
      <c r="G924" s="9"/>
      <c r="M924" s="9"/>
      <c r="N924" s="9"/>
      <c r="O924" s="9"/>
    </row>
    <row r="925" spans="1:15" ht="12.75" customHeight="1" x14ac:dyDescent="0.2">
      <c r="A925" s="28"/>
      <c r="B925" s="9"/>
      <c r="C925" s="9"/>
      <c r="D925" s="9"/>
      <c r="E925" s="9"/>
      <c r="F925" s="9"/>
      <c r="G925" s="9"/>
      <c r="M925" s="9"/>
      <c r="N925" s="9"/>
      <c r="O925" s="9"/>
    </row>
    <row r="926" spans="1:15" ht="12.75" customHeight="1" x14ac:dyDescent="0.2">
      <c r="A926" s="28"/>
      <c r="B926" s="9"/>
      <c r="C926" s="9"/>
      <c r="D926" s="9"/>
      <c r="E926" s="9"/>
      <c r="F926" s="9"/>
      <c r="G926" s="9"/>
      <c r="M926" s="9"/>
      <c r="N926" s="9"/>
      <c r="O926" s="9"/>
    </row>
    <row r="927" spans="1:15" ht="12.75" customHeight="1" x14ac:dyDescent="0.2">
      <c r="A927" s="28"/>
      <c r="B927" s="9"/>
      <c r="C927" s="9"/>
      <c r="D927" s="9"/>
      <c r="E927" s="9"/>
      <c r="F927" s="9"/>
      <c r="G927" s="9"/>
      <c r="M927" s="9"/>
      <c r="N927" s="9"/>
      <c r="O927" s="9"/>
    </row>
    <row r="928" spans="1:15" ht="12.75" customHeight="1" x14ac:dyDescent="0.2">
      <c r="A928" s="28"/>
      <c r="B928" s="9"/>
      <c r="C928" s="9"/>
      <c r="D928" s="9"/>
      <c r="E928" s="9"/>
      <c r="F928" s="9"/>
      <c r="G928" s="9"/>
      <c r="M928" s="9"/>
      <c r="N928" s="9"/>
      <c r="O928" s="9"/>
    </row>
    <row r="929" spans="1:15" ht="12.75" customHeight="1" x14ac:dyDescent="0.2">
      <c r="A929" s="28"/>
      <c r="B929" s="9"/>
      <c r="C929" s="9"/>
      <c r="D929" s="9"/>
      <c r="E929" s="9"/>
      <c r="F929" s="9"/>
      <c r="G929" s="9"/>
      <c r="M929" s="9"/>
      <c r="N929" s="9"/>
      <c r="O929" s="9"/>
    </row>
    <row r="930" spans="1:15" ht="12.75" customHeight="1" x14ac:dyDescent="0.2">
      <c r="A930" s="28"/>
      <c r="B930" s="9"/>
      <c r="C930" s="9"/>
      <c r="D930" s="9"/>
      <c r="E930" s="9"/>
      <c r="F930" s="9"/>
      <c r="G930" s="9"/>
      <c r="M930" s="9"/>
      <c r="N930" s="9"/>
      <c r="O930" s="9"/>
    </row>
    <row r="931" spans="1:15" ht="12.75" customHeight="1" x14ac:dyDescent="0.2">
      <c r="A931" s="28"/>
      <c r="B931" s="9"/>
      <c r="C931" s="9"/>
      <c r="D931" s="9"/>
      <c r="E931" s="9"/>
      <c r="F931" s="9"/>
      <c r="G931" s="9"/>
      <c r="M931" s="9"/>
      <c r="N931" s="9"/>
      <c r="O931" s="9"/>
    </row>
    <row r="932" spans="1:15" ht="12.75" customHeight="1" x14ac:dyDescent="0.2">
      <c r="A932" s="28"/>
      <c r="B932" s="9"/>
      <c r="C932" s="9"/>
      <c r="D932" s="9"/>
      <c r="E932" s="9"/>
      <c r="F932" s="9"/>
      <c r="G932" s="9"/>
      <c r="M932" s="9"/>
      <c r="N932" s="9"/>
      <c r="O932" s="9"/>
    </row>
    <row r="933" spans="1:15" ht="12.75" customHeight="1" x14ac:dyDescent="0.2">
      <c r="A933" s="28"/>
      <c r="B933" s="9"/>
      <c r="C933" s="9"/>
      <c r="D933" s="9"/>
      <c r="E933" s="9"/>
      <c r="F933" s="9"/>
      <c r="G933" s="9"/>
      <c r="M933" s="9"/>
      <c r="N933" s="9"/>
      <c r="O933" s="9"/>
    </row>
    <row r="934" spans="1:15" ht="12.75" customHeight="1" x14ac:dyDescent="0.2">
      <c r="A934" s="28"/>
      <c r="B934" s="9"/>
      <c r="C934" s="9"/>
      <c r="D934" s="9"/>
      <c r="E934" s="9"/>
      <c r="F934" s="9"/>
      <c r="G934" s="9"/>
      <c r="M934" s="9"/>
      <c r="N934" s="9"/>
      <c r="O934" s="9"/>
    </row>
    <row r="935" spans="1:15" ht="12.75" customHeight="1" x14ac:dyDescent="0.2">
      <c r="A935" s="28"/>
      <c r="B935" s="9"/>
      <c r="C935" s="9"/>
      <c r="D935" s="9"/>
      <c r="E935" s="9"/>
      <c r="F935" s="9"/>
      <c r="G935" s="9"/>
      <c r="M935" s="9"/>
      <c r="N935" s="9"/>
      <c r="O935" s="9"/>
    </row>
    <row r="936" spans="1:15" ht="12.75" customHeight="1" x14ac:dyDescent="0.2">
      <c r="A936" s="28"/>
      <c r="B936" s="9"/>
      <c r="C936" s="9"/>
      <c r="D936" s="9"/>
      <c r="E936" s="9"/>
      <c r="F936" s="9"/>
      <c r="G936" s="9"/>
      <c r="M936" s="9"/>
      <c r="N936" s="9"/>
      <c r="O936" s="9"/>
    </row>
    <row r="937" spans="1:15" ht="12.75" customHeight="1" x14ac:dyDescent="0.2">
      <c r="A937" s="28"/>
      <c r="B937" s="9"/>
      <c r="C937" s="9"/>
      <c r="D937" s="9"/>
      <c r="E937" s="9"/>
      <c r="F937" s="9"/>
      <c r="G937" s="9"/>
      <c r="M937" s="9"/>
      <c r="N937" s="9"/>
      <c r="O937" s="9"/>
    </row>
    <row r="938" spans="1:15" ht="12.75" customHeight="1" x14ac:dyDescent="0.2">
      <c r="A938" s="28"/>
      <c r="B938" s="9"/>
      <c r="C938" s="9"/>
      <c r="D938" s="9"/>
      <c r="E938" s="9"/>
      <c r="F938" s="9"/>
      <c r="G938" s="9"/>
      <c r="M938" s="9"/>
      <c r="N938" s="9"/>
      <c r="O938" s="9"/>
    </row>
    <row r="939" spans="1:15" ht="12.75" customHeight="1" x14ac:dyDescent="0.2">
      <c r="A939" s="28"/>
      <c r="B939" s="9"/>
      <c r="C939" s="9"/>
      <c r="D939" s="9"/>
      <c r="E939" s="9"/>
      <c r="F939" s="9"/>
      <c r="G939" s="9"/>
      <c r="M939" s="9"/>
      <c r="N939" s="9"/>
      <c r="O939" s="9"/>
    </row>
    <row r="940" spans="1:15" ht="12.75" customHeight="1" x14ac:dyDescent="0.2">
      <c r="A940" s="28"/>
      <c r="B940" s="9"/>
      <c r="C940" s="9"/>
      <c r="D940" s="9"/>
      <c r="E940" s="9"/>
      <c r="F940" s="9"/>
      <c r="G940" s="9"/>
      <c r="M940" s="9"/>
      <c r="N940" s="9"/>
      <c r="O940" s="9"/>
    </row>
    <row r="941" spans="1:15" ht="12.75" customHeight="1" x14ac:dyDescent="0.2">
      <c r="A941" s="28"/>
      <c r="B941" s="9"/>
      <c r="C941" s="9"/>
      <c r="D941" s="9"/>
      <c r="E941" s="9"/>
      <c r="F941" s="9"/>
      <c r="G941" s="9"/>
      <c r="M941" s="9"/>
      <c r="N941" s="9"/>
      <c r="O941" s="9"/>
    </row>
    <row r="942" spans="1:15" ht="12.75" customHeight="1" x14ac:dyDescent="0.2">
      <c r="A942" s="28"/>
      <c r="B942" s="9"/>
      <c r="C942" s="9"/>
      <c r="D942" s="9"/>
      <c r="E942" s="9"/>
      <c r="F942" s="9"/>
      <c r="G942" s="9"/>
      <c r="M942" s="9"/>
      <c r="N942" s="9"/>
      <c r="O942" s="9"/>
    </row>
    <row r="943" spans="1:15" ht="12.75" customHeight="1" x14ac:dyDescent="0.2">
      <c r="A943" s="28"/>
      <c r="B943" s="9"/>
      <c r="C943" s="9"/>
      <c r="D943" s="9"/>
      <c r="E943" s="9"/>
      <c r="F943" s="9"/>
      <c r="G943" s="9"/>
      <c r="M943" s="9"/>
      <c r="N943" s="9"/>
      <c r="O943" s="9"/>
    </row>
    <row r="944" spans="1:15" ht="12.75" customHeight="1" x14ac:dyDescent="0.2">
      <c r="A944" s="28"/>
      <c r="B944" s="9"/>
      <c r="C944" s="9"/>
      <c r="D944" s="9"/>
      <c r="E944" s="9"/>
      <c r="F944" s="9"/>
      <c r="G944" s="9"/>
      <c r="M944" s="9"/>
      <c r="N944" s="9"/>
      <c r="O944" s="9"/>
    </row>
    <row r="945" spans="1:15" ht="12.75" customHeight="1" x14ac:dyDescent="0.2">
      <c r="A945" s="28"/>
      <c r="B945" s="9"/>
      <c r="C945" s="9"/>
      <c r="D945" s="9"/>
      <c r="E945" s="9"/>
      <c r="F945" s="9"/>
      <c r="G945" s="9"/>
      <c r="M945" s="9"/>
      <c r="N945" s="9"/>
      <c r="O945" s="9"/>
    </row>
    <row r="946" spans="1:15" ht="12.75" customHeight="1" x14ac:dyDescent="0.2">
      <c r="A946" s="28"/>
      <c r="B946" s="9"/>
      <c r="C946" s="9"/>
      <c r="D946" s="9"/>
      <c r="E946" s="9"/>
      <c r="F946" s="9"/>
      <c r="G946" s="9"/>
      <c r="M946" s="9"/>
      <c r="N946" s="9"/>
      <c r="O946" s="9"/>
    </row>
    <row r="947" spans="1:15" ht="12.75" customHeight="1" x14ac:dyDescent="0.2">
      <c r="A947" s="28"/>
      <c r="B947" s="9"/>
      <c r="C947" s="9"/>
      <c r="D947" s="9"/>
      <c r="E947" s="9"/>
      <c r="F947" s="9"/>
      <c r="G947" s="9"/>
      <c r="M947" s="9"/>
      <c r="N947" s="9"/>
      <c r="O947" s="9"/>
    </row>
    <row r="948" spans="1:15" ht="12.75" customHeight="1" x14ac:dyDescent="0.2">
      <c r="A948" s="28"/>
      <c r="B948" s="9"/>
      <c r="C948" s="9"/>
      <c r="D948" s="9"/>
      <c r="E948" s="9"/>
      <c r="F948" s="9"/>
      <c r="G948" s="9"/>
      <c r="M948" s="9"/>
      <c r="N948" s="9"/>
      <c r="O948" s="9"/>
    </row>
    <row r="949" spans="1:15" ht="12.75" customHeight="1" x14ac:dyDescent="0.2">
      <c r="A949" s="28"/>
      <c r="B949" s="9"/>
      <c r="C949" s="9"/>
      <c r="D949" s="9"/>
      <c r="E949" s="9"/>
      <c r="F949" s="9"/>
      <c r="G949" s="9"/>
      <c r="M949" s="9"/>
      <c r="N949" s="9"/>
      <c r="O949" s="9"/>
    </row>
    <row r="950" spans="1:15" ht="12.75" customHeight="1" x14ac:dyDescent="0.2">
      <c r="A950" s="28"/>
      <c r="B950" s="9"/>
      <c r="C950" s="9"/>
      <c r="D950" s="9"/>
      <c r="E950" s="9"/>
      <c r="F950" s="9"/>
      <c r="G950" s="9"/>
      <c r="M950" s="9"/>
      <c r="N950" s="9"/>
      <c r="O950" s="9"/>
    </row>
    <row r="951" spans="1:15" ht="12.75" customHeight="1" x14ac:dyDescent="0.2">
      <c r="A951" s="28"/>
      <c r="B951" s="9"/>
      <c r="C951" s="9"/>
      <c r="D951" s="9"/>
      <c r="E951" s="9"/>
      <c r="F951" s="9"/>
      <c r="G951" s="9"/>
      <c r="M951" s="9"/>
      <c r="N951" s="9"/>
      <c r="O951" s="9"/>
    </row>
    <row r="952" spans="1:15" ht="12.75" customHeight="1" x14ac:dyDescent="0.2">
      <c r="A952" s="28"/>
      <c r="B952" s="9"/>
      <c r="C952" s="9"/>
      <c r="D952" s="9"/>
      <c r="E952" s="9"/>
      <c r="F952" s="9"/>
      <c r="G952" s="9"/>
      <c r="M952" s="9"/>
      <c r="N952" s="9"/>
      <c r="O952" s="9"/>
    </row>
    <row r="953" spans="1:15" ht="12.75" customHeight="1" x14ac:dyDescent="0.2">
      <c r="A953" s="28"/>
      <c r="B953" s="9"/>
      <c r="C953" s="9"/>
      <c r="D953" s="9"/>
      <c r="E953" s="9"/>
      <c r="F953" s="9"/>
      <c r="G953" s="9"/>
      <c r="M953" s="9"/>
      <c r="N953" s="9"/>
      <c r="O953" s="9"/>
    </row>
    <row r="954" spans="1:15" ht="12.75" customHeight="1" x14ac:dyDescent="0.2">
      <c r="A954" s="28"/>
      <c r="B954" s="9"/>
      <c r="C954" s="9"/>
      <c r="D954" s="9"/>
      <c r="E954" s="9"/>
      <c r="F954" s="9"/>
      <c r="G954" s="9"/>
      <c r="M954" s="9"/>
      <c r="N954" s="9"/>
      <c r="O954" s="9"/>
    </row>
    <row r="955" spans="1:15" ht="12.75" customHeight="1" x14ac:dyDescent="0.2">
      <c r="A955" s="28"/>
      <c r="B955" s="9"/>
      <c r="C955" s="9"/>
      <c r="D955" s="9"/>
      <c r="E955" s="9"/>
      <c r="F955" s="9"/>
      <c r="G955" s="9"/>
      <c r="M955" s="9"/>
      <c r="N955" s="9"/>
      <c r="O955" s="9"/>
    </row>
    <row r="956" spans="1:15" ht="12.75" customHeight="1" x14ac:dyDescent="0.2">
      <c r="A956" s="28"/>
      <c r="B956" s="9"/>
      <c r="C956" s="9"/>
      <c r="D956" s="9"/>
      <c r="E956" s="9"/>
      <c r="F956" s="9"/>
      <c r="G956" s="9"/>
      <c r="M956" s="9"/>
      <c r="N956" s="9"/>
      <c r="O956" s="9"/>
    </row>
    <row r="957" spans="1:15" ht="12.75" customHeight="1" x14ac:dyDescent="0.2">
      <c r="A957" s="28"/>
      <c r="B957" s="9"/>
      <c r="C957" s="9"/>
      <c r="D957" s="9"/>
      <c r="E957" s="9"/>
      <c r="F957" s="9"/>
      <c r="G957" s="9"/>
      <c r="M957" s="9"/>
      <c r="N957" s="9"/>
      <c r="O957" s="9"/>
    </row>
    <row r="958" spans="1:15" ht="12.75" customHeight="1" x14ac:dyDescent="0.2">
      <c r="A958" s="28"/>
      <c r="B958" s="9"/>
      <c r="C958" s="9"/>
      <c r="D958" s="9"/>
      <c r="E958" s="9"/>
      <c r="F958" s="9"/>
      <c r="G958" s="9"/>
      <c r="M958" s="9"/>
      <c r="N958" s="9"/>
      <c r="O958" s="9"/>
    </row>
    <row r="959" spans="1:15" ht="12.75" customHeight="1" x14ac:dyDescent="0.2">
      <c r="A959" s="28"/>
      <c r="B959" s="9"/>
      <c r="C959" s="9"/>
      <c r="D959" s="9"/>
      <c r="E959" s="9"/>
      <c r="F959" s="9"/>
      <c r="G959" s="9"/>
      <c r="M959" s="9"/>
      <c r="N959" s="9"/>
      <c r="O959" s="9"/>
    </row>
    <row r="960" spans="1:15" ht="12.75" customHeight="1" x14ac:dyDescent="0.2">
      <c r="A960" s="28"/>
      <c r="B960" s="9"/>
      <c r="C960" s="9"/>
      <c r="D960" s="9"/>
      <c r="E960" s="9"/>
      <c r="F960" s="9"/>
      <c r="G960" s="9"/>
      <c r="M960" s="9"/>
      <c r="N960" s="9"/>
      <c r="O960" s="9"/>
    </row>
    <row r="961" spans="1:15" ht="12.75" customHeight="1" x14ac:dyDescent="0.2">
      <c r="A961" s="28"/>
      <c r="B961" s="9"/>
      <c r="C961" s="9"/>
      <c r="D961" s="9"/>
      <c r="E961" s="9"/>
      <c r="F961" s="9"/>
      <c r="G961" s="9"/>
      <c r="M961" s="9"/>
      <c r="N961" s="9"/>
      <c r="O961" s="9"/>
    </row>
    <row r="962" spans="1:15" ht="12.75" customHeight="1" x14ac:dyDescent="0.2">
      <c r="A962" s="28"/>
      <c r="B962" s="9"/>
      <c r="C962" s="9"/>
      <c r="D962" s="9"/>
      <c r="E962" s="9"/>
      <c r="F962" s="9"/>
      <c r="G962" s="9"/>
      <c r="M962" s="9"/>
      <c r="N962" s="9"/>
      <c r="O962" s="9"/>
    </row>
    <row r="963" spans="1:15" ht="12.75" customHeight="1" x14ac:dyDescent="0.2">
      <c r="A963" s="28"/>
      <c r="B963" s="9"/>
      <c r="C963" s="9"/>
      <c r="D963" s="9"/>
      <c r="E963" s="9"/>
      <c r="F963" s="9"/>
      <c r="G963" s="9"/>
      <c r="M963" s="9"/>
      <c r="N963" s="9"/>
      <c r="O963" s="9"/>
    </row>
    <row r="964" spans="1:15" ht="12.75" customHeight="1" x14ac:dyDescent="0.2">
      <c r="A964" s="28"/>
      <c r="B964" s="9"/>
      <c r="C964" s="9"/>
      <c r="D964" s="9"/>
      <c r="E964" s="9"/>
      <c r="F964" s="9"/>
      <c r="G964" s="9"/>
      <c r="M964" s="9"/>
      <c r="N964" s="9"/>
      <c r="O964" s="9"/>
    </row>
    <row r="965" spans="1:15" ht="12.75" customHeight="1" x14ac:dyDescent="0.2">
      <c r="A965" s="28"/>
      <c r="B965" s="9"/>
      <c r="C965" s="9"/>
      <c r="D965" s="9"/>
      <c r="E965" s="9"/>
      <c r="F965" s="9"/>
      <c r="G965" s="9"/>
      <c r="M965" s="9"/>
      <c r="N965" s="9"/>
      <c r="O965" s="9"/>
    </row>
    <row r="966" spans="1:15" ht="12.75" customHeight="1" x14ac:dyDescent="0.2">
      <c r="A966" s="28"/>
      <c r="B966" s="9"/>
      <c r="C966" s="9"/>
      <c r="D966" s="9"/>
      <c r="E966" s="9"/>
      <c r="F966" s="9"/>
      <c r="G966" s="9"/>
      <c r="M966" s="9"/>
      <c r="N966" s="9"/>
      <c r="O966" s="9"/>
    </row>
    <row r="967" spans="1:15" ht="12.75" customHeight="1" x14ac:dyDescent="0.2">
      <c r="A967" s="28"/>
      <c r="B967" s="9"/>
      <c r="C967" s="9"/>
      <c r="D967" s="9"/>
      <c r="E967" s="9"/>
      <c r="F967" s="9"/>
      <c r="G967" s="9"/>
      <c r="M967" s="9"/>
      <c r="N967" s="9"/>
      <c r="O967" s="9"/>
    </row>
    <row r="968" spans="1:15" ht="12.75" customHeight="1" x14ac:dyDescent="0.2">
      <c r="A968" s="28"/>
      <c r="B968" s="9"/>
      <c r="C968" s="9"/>
      <c r="D968" s="9"/>
      <c r="E968" s="9"/>
      <c r="F968" s="9"/>
      <c r="G968" s="9"/>
      <c r="M968" s="9"/>
      <c r="N968" s="9"/>
      <c r="O968" s="9"/>
    </row>
    <row r="969" spans="1:15" ht="12.75" customHeight="1" x14ac:dyDescent="0.2">
      <c r="A969" s="28"/>
      <c r="B969" s="9"/>
      <c r="C969" s="9"/>
      <c r="D969" s="9"/>
      <c r="E969" s="9"/>
      <c r="F969" s="9"/>
      <c r="G969" s="9"/>
      <c r="M969" s="9"/>
      <c r="N969" s="9"/>
      <c r="O969" s="9"/>
    </row>
    <row r="970" spans="1:15" ht="12.75" customHeight="1" x14ac:dyDescent="0.2">
      <c r="A970" s="28"/>
      <c r="B970" s="9"/>
      <c r="C970" s="9"/>
      <c r="D970" s="9"/>
      <c r="E970" s="9"/>
      <c r="F970" s="9"/>
      <c r="G970" s="9"/>
      <c r="M970" s="9"/>
      <c r="N970" s="9"/>
      <c r="O970" s="9"/>
    </row>
    <row r="971" spans="1:15" ht="12.75" customHeight="1" x14ac:dyDescent="0.2">
      <c r="A971" s="28"/>
      <c r="B971" s="9"/>
      <c r="C971" s="9"/>
      <c r="D971" s="9"/>
      <c r="E971" s="9"/>
      <c r="F971" s="9"/>
      <c r="G971" s="9"/>
      <c r="M971" s="9"/>
      <c r="N971" s="9"/>
      <c r="O971" s="9"/>
    </row>
    <row r="972" spans="1:15" ht="12.75" customHeight="1" x14ac:dyDescent="0.2">
      <c r="A972" s="28"/>
      <c r="B972" s="9"/>
      <c r="C972" s="9"/>
      <c r="D972" s="9"/>
      <c r="E972" s="9"/>
      <c r="F972" s="9"/>
      <c r="G972" s="9"/>
      <c r="M972" s="9"/>
      <c r="N972" s="9"/>
      <c r="O972" s="9"/>
    </row>
    <row r="973" spans="1:15" ht="12.75" customHeight="1" x14ac:dyDescent="0.2">
      <c r="A973" s="28"/>
      <c r="B973" s="9"/>
      <c r="C973" s="9"/>
      <c r="D973" s="9"/>
      <c r="E973" s="9"/>
      <c r="F973" s="9"/>
      <c r="G973" s="9"/>
      <c r="M973" s="9"/>
      <c r="N973" s="9"/>
      <c r="O973" s="9"/>
    </row>
    <row r="974" spans="1:15" ht="12.75" customHeight="1" x14ac:dyDescent="0.2">
      <c r="A974" s="28"/>
      <c r="B974" s="9"/>
      <c r="C974" s="9"/>
      <c r="D974" s="9"/>
      <c r="E974" s="9"/>
      <c r="F974" s="9"/>
      <c r="G974" s="9"/>
      <c r="M974" s="9"/>
      <c r="N974" s="9"/>
      <c r="O974" s="9"/>
    </row>
    <row r="975" spans="1:15" ht="12.75" customHeight="1" x14ac:dyDescent="0.2">
      <c r="A975" s="28"/>
      <c r="B975" s="9"/>
      <c r="C975" s="9"/>
      <c r="D975" s="9"/>
      <c r="E975" s="9"/>
      <c r="F975" s="9"/>
      <c r="G975" s="9"/>
      <c r="M975" s="9"/>
      <c r="N975" s="9"/>
      <c r="O975" s="9"/>
    </row>
    <row r="976" spans="1:15" ht="12.75" customHeight="1" x14ac:dyDescent="0.2">
      <c r="A976" s="28"/>
      <c r="B976" s="9"/>
      <c r="C976" s="9"/>
      <c r="D976" s="9"/>
      <c r="E976" s="9"/>
      <c r="F976" s="9"/>
      <c r="G976" s="9"/>
      <c r="M976" s="9"/>
      <c r="N976" s="9"/>
      <c r="O976" s="9"/>
    </row>
    <row r="977" spans="1:15" ht="12.75" customHeight="1" x14ac:dyDescent="0.2">
      <c r="A977" s="28"/>
      <c r="B977" s="9"/>
      <c r="C977" s="9"/>
      <c r="D977" s="9"/>
      <c r="E977" s="9"/>
      <c r="F977" s="9"/>
      <c r="G977" s="9"/>
      <c r="M977" s="9"/>
      <c r="N977" s="9"/>
      <c r="O977" s="9"/>
    </row>
    <row r="978" spans="1:15" ht="12.75" customHeight="1" x14ac:dyDescent="0.2">
      <c r="A978" s="28"/>
      <c r="B978" s="9"/>
      <c r="C978" s="9"/>
      <c r="D978" s="9"/>
      <c r="E978" s="9"/>
      <c r="F978" s="9"/>
      <c r="G978" s="9"/>
      <c r="M978" s="9"/>
      <c r="N978" s="9"/>
      <c r="O978" s="9"/>
    </row>
    <row r="979" spans="1:15" ht="12.75" customHeight="1" x14ac:dyDescent="0.2">
      <c r="A979" s="28"/>
      <c r="B979" s="9"/>
      <c r="C979" s="9"/>
      <c r="D979" s="9"/>
      <c r="E979" s="9"/>
      <c r="F979" s="9"/>
      <c r="G979" s="9"/>
      <c r="M979" s="9"/>
      <c r="N979" s="9"/>
      <c r="O979" s="9"/>
    </row>
    <row r="980" spans="1:15" ht="12.75" customHeight="1" x14ac:dyDescent="0.2">
      <c r="A980" s="28"/>
      <c r="B980" s="9"/>
      <c r="C980" s="9"/>
      <c r="D980" s="9"/>
      <c r="E980" s="9"/>
      <c r="F980" s="9"/>
      <c r="G980" s="9"/>
      <c r="M980" s="9"/>
      <c r="N980" s="9"/>
      <c r="O980" s="9"/>
    </row>
    <row r="981" spans="1:15" ht="12.75" customHeight="1" x14ac:dyDescent="0.2">
      <c r="A981" s="28"/>
      <c r="B981" s="9"/>
      <c r="C981" s="9"/>
      <c r="D981" s="9"/>
      <c r="E981" s="9"/>
      <c r="F981" s="9"/>
      <c r="G981" s="9"/>
      <c r="M981" s="9"/>
      <c r="N981" s="9"/>
      <c r="O981" s="9"/>
    </row>
    <row r="982" spans="1:15" ht="12.75" customHeight="1" x14ac:dyDescent="0.2">
      <c r="A982" s="28"/>
      <c r="B982" s="9"/>
      <c r="C982" s="9"/>
      <c r="D982" s="9"/>
      <c r="E982" s="9"/>
      <c r="F982" s="9"/>
      <c r="G982" s="9"/>
      <c r="M982" s="9"/>
      <c r="N982" s="9"/>
      <c r="O982" s="9"/>
    </row>
    <row r="983" spans="1:15" ht="12.75" customHeight="1" x14ac:dyDescent="0.2">
      <c r="A983" s="28"/>
      <c r="B983" s="9"/>
      <c r="C983" s="9"/>
      <c r="D983" s="9"/>
      <c r="E983" s="9"/>
      <c r="F983" s="9"/>
      <c r="G983" s="9"/>
      <c r="M983" s="9"/>
      <c r="N983" s="9"/>
      <c r="O983" s="9"/>
    </row>
    <row r="984" spans="1:15" ht="12.75" customHeight="1" x14ac:dyDescent="0.2">
      <c r="A984" s="28"/>
      <c r="B984" s="9"/>
      <c r="C984" s="9"/>
      <c r="D984" s="9"/>
      <c r="E984" s="9"/>
      <c r="F984" s="9"/>
      <c r="G984" s="9"/>
      <c r="M984" s="9"/>
      <c r="N984" s="9"/>
      <c r="O984" s="9"/>
    </row>
    <row r="985" spans="1:15" ht="12.75" customHeight="1" x14ac:dyDescent="0.2">
      <c r="A985" s="28"/>
      <c r="B985" s="9"/>
      <c r="C985" s="9"/>
      <c r="D985" s="9"/>
      <c r="E985" s="9"/>
      <c r="F985" s="9"/>
      <c r="G985" s="9"/>
      <c r="M985" s="9"/>
      <c r="N985" s="9"/>
      <c r="O985" s="9"/>
    </row>
    <row r="986" spans="1:15" ht="12.75" customHeight="1" x14ac:dyDescent="0.2">
      <c r="A986" s="28"/>
      <c r="B986" s="9"/>
      <c r="C986" s="9"/>
      <c r="D986" s="9"/>
      <c r="E986" s="9"/>
      <c r="F986" s="9"/>
      <c r="G986" s="9"/>
      <c r="M986" s="9"/>
      <c r="N986" s="9"/>
      <c r="O986" s="9"/>
    </row>
    <row r="987" spans="1:15" ht="12.75" customHeight="1" x14ac:dyDescent="0.2">
      <c r="A987" s="28"/>
      <c r="B987" s="9"/>
      <c r="C987" s="9"/>
      <c r="D987" s="9"/>
      <c r="E987" s="9"/>
      <c r="F987" s="9"/>
      <c r="G987" s="9"/>
      <c r="M987" s="9"/>
      <c r="N987" s="9"/>
      <c r="O987" s="9"/>
    </row>
    <row r="988" spans="1:15" ht="12.75" customHeight="1" x14ac:dyDescent="0.2">
      <c r="A988" s="28"/>
      <c r="B988" s="9"/>
      <c r="C988" s="9"/>
      <c r="D988" s="9"/>
      <c r="E988" s="9"/>
      <c r="F988" s="9"/>
      <c r="G988" s="9"/>
      <c r="M988" s="9"/>
      <c r="N988" s="9"/>
      <c r="O988" s="9"/>
    </row>
    <row r="989" spans="1:15" ht="12.75" customHeight="1" x14ac:dyDescent="0.2">
      <c r="A989" s="28"/>
      <c r="B989" s="9"/>
      <c r="C989" s="9"/>
      <c r="D989" s="9"/>
      <c r="E989" s="9"/>
      <c r="F989" s="9"/>
      <c r="G989" s="9"/>
      <c r="M989" s="9"/>
      <c r="N989" s="9"/>
      <c r="O989" s="9"/>
    </row>
    <row r="990" spans="1:15" ht="12.75" customHeight="1" x14ac:dyDescent="0.2">
      <c r="A990" s="28"/>
      <c r="B990" s="9"/>
      <c r="C990" s="9"/>
      <c r="D990" s="9"/>
      <c r="E990" s="9"/>
      <c r="F990" s="9"/>
      <c r="G990" s="9"/>
      <c r="M990" s="9"/>
      <c r="N990" s="9"/>
      <c r="O990" s="9"/>
    </row>
    <row r="991" spans="1:15" ht="12.75" customHeight="1" x14ac:dyDescent="0.2">
      <c r="A991" s="28"/>
      <c r="B991" s="9"/>
      <c r="C991" s="9"/>
      <c r="D991" s="9"/>
      <c r="E991" s="9"/>
      <c r="F991" s="9"/>
      <c r="G991" s="9"/>
      <c r="M991" s="9"/>
      <c r="N991" s="9"/>
      <c r="O991" s="9"/>
    </row>
    <row r="992" spans="1:15" ht="12.75" customHeight="1" x14ac:dyDescent="0.2">
      <c r="A992" s="28"/>
      <c r="B992" s="9"/>
      <c r="C992" s="9"/>
      <c r="D992" s="9"/>
      <c r="E992" s="9"/>
      <c r="F992" s="9"/>
      <c r="G992" s="9"/>
      <c r="M992" s="9"/>
      <c r="N992" s="9"/>
      <c r="O992" s="9"/>
    </row>
    <row r="993" spans="1:15" ht="12.75" customHeight="1" x14ac:dyDescent="0.2">
      <c r="A993" s="28"/>
      <c r="B993" s="9"/>
      <c r="C993" s="9"/>
      <c r="D993" s="9"/>
      <c r="E993" s="9"/>
      <c r="F993" s="9"/>
      <c r="G993" s="9"/>
      <c r="M993" s="9"/>
      <c r="N993" s="9"/>
      <c r="O993" s="9"/>
    </row>
    <row r="994" spans="1:15" ht="12.75" customHeight="1" x14ac:dyDescent="0.2">
      <c r="A994" s="28"/>
      <c r="B994" s="9"/>
      <c r="C994" s="9"/>
      <c r="D994" s="9"/>
      <c r="E994" s="9"/>
      <c r="F994" s="9"/>
      <c r="G994" s="9"/>
      <c r="M994" s="9"/>
      <c r="N994" s="9"/>
      <c r="O994" s="9"/>
    </row>
    <row r="995" spans="1:15" ht="12.75" customHeight="1" x14ac:dyDescent="0.2">
      <c r="A995" s="28"/>
      <c r="B995" s="9"/>
      <c r="C995" s="9"/>
      <c r="D995" s="9"/>
      <c r="E995" s="9"/>
      <c r="F995" s="9"/>
      <c r="G995" s="9"/>
      <c r="M995" s="9"/>
      <c r="N995" s="9"/>
      <c r="O995" s="9"/>
    </row>
    <row r="996" spans="1:15" ht="12.75" customHeight="1" x14ac:dyDescent="0.2">
      <c r="A996" s="28"/>
      <c r="B996" s="9"/>
      <c r="C996" s="9"/>
      <c r="D996" s="9"/>
      <c r="E996" s="9"/>
      <c r="F996" s="9"/>
      <c r="G996" s="9"/>
      <c r="M996" s="9"/>
      <c r="N996" s="9"/>
      <c r="O996" s="9"/>
    </row>
    <row r="997" spans="1:15" ht="12.75" customHeight="1" x14ac:dyDescent="0.2">
      <c r="A997" s="28"/>
      <c r="B997" s="9"/>
      <c r="C997" s="9"/>
      <c r="D997" s="9"/>
      <c r="E997" s="9"/>
      <c r="F997" s="9"/>
      <c r="G997" s="9"/>
      <c r="M997" s="9"/>
      <c r="N997" s="9"/>
      <c r="O997" s="9"/>
    </row>
    <row r="998" spans="1:15" ht="12.75" customHeight="1" x14ac:dyDescent="0.2">
      <c r="A998" s="28"/>
      <c r="B998" s="9"/>
      <c r="C998" s="9"/>
      <c r="D998" s="9"/>
      <c r="E998" s="9"/>
      <c r="F998" s="9"/>
      <c r="G998" s="9"/>
      <c r="M998" s="9"/>
      <c r="N998" s="9"/>
      <c r="O998" s="9"/>
    </row>
    <row r="999" spans="1:15" ht="12.75" customHeight="1" x14ac:dyDescent="0.2">
      <c r="A999" s="28"/>
      <c r="B999" s="9"/>
      <c r="C999" s="9"/>
      <c r="D999" s="9"/>
      <c r="E999" s="9"/>
      <c r="F999" s="9"/>
      <c r="G999" s="9"/>
      <c r="M999" s="9"/>
      <c r="N999" s="9"/>
      <c r="O999" s="9"/>
    </row>
    <row r="1000" spans="1:15" ht="12.75" customHeight="1" x14ac:dyDescent="0.2">
      <c r="A1000" s="28"/>
      <c r="B1000" s="9"/>
      <c r="C1000" s="9"/>
      <c r="D1000" s="9"/>
      <c r="E1000" s="9"/>
      <c r="F1000" s="9"/>
      <c r="G1000" s="9"/>
      <c r="M1000" s="9"/>
      <c r="N1000" s="9"/>
      <c r="O1000" s="9"/>
    </row>
    <row r="1001" spans="1:15" ht="12.75" customHeight="1" x14ac:dyDescent="0.2">
      <c r="A1001" s="28"/>
      <c r="B1001" s="9"/>
      <c r="C1001" s="9"/>
      <c r="D1001" s="9"/>
      <c r="E1001" s="9"/>
      <c r="F1001" s="9"/>
      <c r="G1001" s="9"/>
      <c r="M1001" s="9"/>
      <c r="N1001" s="9"/>
      <c r="O1001" s="9"/>
    </row>
    <row r="1002" spans="1:15" ht="12.75" customHeight="1" x14ac:dyDescent="0.2">
      <c r="A1002" s="28"/>
      <c r="B1002" s="9"/>
      <c r="C1002" s="9"/>
      <c r="D1002" s="9"/>
      <c r="E1002" s="9"/>
      <c r="F1002" s="9"/>
      <c r="G1002" s="9"/>
      <c r="M1002" s="9"/>
      <c r="N1002" s="9"/>
      <c r="O1002" s="9"/>
    </row>
    <row r="1003" spans="1:15" ht="12.75" customHeight="1" x14ac:dyDescent="0.2"/>
  </sheetData>
  <mergeCells count="10">
    <mergeCell ref="B212:D212"/>
    <mergeCell ref="E212:G212"/>
    <mergeCell ref="M212:O212"/>
    <mergeCell ref="A1:I1"/>
    <mergeCell ref="A2:I2"/>
    <mergeCell ref="A3:I3"/>
    <mergeCell ref="B7:D7"/>
    <mergeCell ref="E7:G7"/>
    <mergeCell ref="J7:L7"/>
    <mergeCell ref="M7:O7"/>
  </mergeCells>
  <pageMargins left="0.7" right="0.7" top="0.75" bottom="0.75" header="0" footer="0"/>
  <pageSetup orientation="landscape"/>
  <headerFooter>
    <oddFooter>&amp;CPagina &amp;P</oddFooter>
  </headerFooter>
  <ignoredErrors>
    <ignoredError sqref="E36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abSelected="1" topLeftCell="A73" workbookViewId="0">
      <selection activeCell="E78" sqref="E78"/>
    </sheetView>
  </sheetViews>
  <sheetFormatPr defaultColWidth="14.42578125" defaultRowHeight="15" customHeight="1" x14ac:dyDescent="0.2"/>
  <cols>
    <col min="1" max="1" width="36" customWidth="1"/>
    <col min="2" max="2" width="21.7109375" customWidth="1"/>
    <col min="3" max="3" width="20.140625" customWidth="1"/>
    <col min="4" max="4" width="14" customWidth="1"/>
    <col min="5" max="5" width="17.5703125" customWidth="1"/>
    <col min="6" max="6" width="10.7109375" customWidth="1"/>
    <col min="8" max="8" width="12.28515625" customWidth="1"/>
    <col min="9" max="9" width="5.140625" customWidth="1"/>
    <col min="10" max="10" width="18.42578125" customWidth="1"/>
    <col min="11" max="11" width="12.42578125" customWidth="1"/>
    <col min="12" max="13" width="11.28515625" customWidth="1"/>
    <col min="14" max="14" width="11.85546875" customWidth="1"/>
    <col min="15" max="15" width="15.42578125" customWidth="1"/>
    <col min="16" max="16" width="13" customWidth="1"/>
    <col min="17" max="17" width="8" hidden="1" customWidth="1"/>
    <col min="18" max="18" width="11" customWidth="1"/>
    <col min="19" max="22" width="8.85546875" customWidth="1"/>
    <col min="23" max="26" width="8" customWidth="1"/>
  </cols>
  <sheetData>
    <row r="1" spans="1:22" ht="18" customHeight="1" x14ac:dyDescent="0.25">
      <c r="A1" s="59" t="s">
        <v>186</v>
      </c>
    </row>
    <row r="2" spans="1:22" ht="12.75" customHeight="1" x14ac:dyDescent="0.2"/>
    <row r="3" spans="1:22" ht="12.75" customHeight="1" x14ac:dyDescent="0.2">
      <c r="E3" s="23"/>
      <c r="F3" s="23"/>
      <c r="G3" s="23"/>
      <c r="H3" s="23"/>
    </row>
    <row r="4" spans="1:22" ht="12.75" customHeight="1" x14ac:dyDescent="0.2"/>
    <row r="5" spans="1:22" ht="15" customHeight="1" x14ac:dyDescent="0.25">
      <c r="A5" s="14" t="s">
        <v>10</v>
      </c>
      <c r="J5" s="14" t="s">
        <v>187</v>
      </c>
      <c r="K5" s="186" t="s">
        <v>188</v>
      </c>
      <c r="L5" s="157"/>
      <c r="M5" s="157"/>
      <c r="N5" s="157"/>
      <c r="O5" s="157"/>
    </row>
    <row r="6" spans="1:22" ht="15" customHeight="1" x14ac:dyDescent="0.25">
      <c r="E6" s="23"/>
      <c r="J6" s="60" t="s">
        <v>189</v>
      </c>
      <c r="K6" s="23"/>
      <c r="L6" s="23"/>
      <c r="M6" s="23"/>
      <c r="N6" s="23"/>
      <c r="O6" s="23"/>
    </row>
    <row r="7" spans="1:22" ht="12.75" customHeight="1" x14ac:dyDescent="0.2">
      <c r="A7" s="25" t="s">
        <v>13</v>
      </c>
      <c r="E7" s="23"/>
      <c r="J7" s="23"/>
      <c r="K7" s="61" t="s">
        <v>190</v>
      </c>
      <c r="L7" s="61" t="s">
        <v>191</v>
      </c>
      <c r="M7" s="61" t="s">
        <v>192</v>
      </c>
      <c r="N7" s="61" t="s">
        <v>6</v>
      </c>
      <c r="O7" s="61" t="s">
        <v>7</v>
      </c>
    </row>
    <row r="8" spans="1:22" ht="12.75" customHeight="1" x14ac:dyDescent="0.2">
      <c r="A8" s="52" t="s">
        <v>193</v>
      </c>
      <c r="B8" s="23" t="s">
        <v>194</v>
      </c>
      <c r="C8" s="23" t="s">
        <v>195</v>
      </c>
      <c r="D8" s="23"/>
      <c r="E8" s="9">
        <f>SUM(B9)*C9</f>
        <v>3000</v>
      </c>
      <c r="F8" s="23"/>
      <c r="J8" s="23"/>
      <c r="K8" s="23"/>
      <c r="L8" s="23"/>
      <c r="M8" s="23"/>
      <c r="N8" s="62">
        <v>0.65</v>
      </c>
      <c r="O8" s="62">
        <f>1-N8</f>
        <v>0.35</v>
      </c>
      <c r="R8" s="187" t="s">
        <v>196</v>
      </c>
      <c r="S8" s="188"/>
      <c r="T8" s="188"/>
      <c r="U8" s="188"/>
      <c r="V8" s="189"/>
    </row>
    <row r="9" spans="1:22" ht="12.75" customHeight="1" x14ac:dyDescent="0.2">
      <c r="B9" s="9">
        <v>1000</v>
      </c>
      <c r="C9" s="23">
        <v>3</v>
      </c>
      <c r="E9" s="23"/>
      <c r="J9" s="63" t="s">
        <v>14</v>
      </c>
      <c r="K9" s="64">
        <v>1600</v>
      </c>
      <c r="L9" s="9">
        <v>60</v>
      </c>
      <c r="M9" s="9">
        <f t="shared" ref="M9:M17" si="0">K9*L9</f>
        <v>96000</v>
      </c>
      <c r="N9" s="9">
        <f t="shared" ref="N9:N17" si="1">M9*$N$8</f>
        <v>62400</v>
      </c>
      <c r="O9" s="9">
        <f t="shared" ref="O9:O17" si="2">M9-N9</f>
        <v>33600</v>
      </c>
      <c r="R9" s="190"/>
      <c r="S9" s="157"/>
      <c r="T9" s="157"/>
      <c r="U9" s="157"/>
      <c r="V9" s="191"/>
    </row>
    <row r="10" spans="1:22" ht="12.75" customHeight="1" x14ac:dyDescent="0.2">
      <c r="A10" s="52" t="s">
        <v>197</v>
      </c>
      <c r="E10" s="9">
        <v>3000</v>
      </c>
      <c r="J10" s="63" t="s">
        <v>16</v>
      </c>
      <c r="K10" s="64">
        <v>200</v>
      </c>
      <c r="L10" s="9">
        <v>45</v>
      </c>
      <c r="M10" s="9">
        <f t="shared" si="0"/>
        <v>9000</v>
      </c>
      <c r="N10" s="9">
        <f t="shared" si="1"/>
        <v>5850</v>
      </c>
      <c r="O10" s="9">
        <f t="shared" si="2"/>
        <v>3150</v>
      </c>
      <c r="P10" s="9"/>
      <c r="Q10" s="9"/>
      <c r="R10" s="190"/>
      <c r="S10" s="157"/>
      <c r="T10" s="157"/>
      <c r="U10" s="157"/>
      <c r="V10" s="191"/>
    </row>
    <row r="11" spans="1:22" ht="12.75" customHeight="1" x14ac:dyDescent="0.2">
      <c r="A11" s="23"/>
      <c r="E11" s="9"/>
      <c r="J11" s="63" t="s">
        <v>18</v>
      </c>
      <c r="K11" s="64">
        <v>200</v>
      </c>
      <c r="L11" s="9">
        <v>60</v>
      </c>
      <c r="M11" s="9">
        <f t="shared" si="0"/>
        <v>12000</v>
      </c>
      <c r="N11" s="9">
        <f t="shared" si="1"/>
        <v>7800</v>
      </c>
      <c r="O11" s="9">
        <f t="shared" si="2"/>
        <v>4200</v>
      </c>
      <c r="P11" s="9"/>
      <c r="Q11" s="9"/>
      <c r="R11" s="190"/>
      <c r="S11" s="157"/>
      <c r="T11" s="157"/>
      <c r="U11" s="157"/>
      <c r="V11" s="191"/>
    </row>
    <row r="12" spans="1:22" ht="25.5" customHeight="1" x14ac:dyDescent="0.2">
      <c r="A12" s="63" t="s">
        <v>198</v>
      </c>
      <c r="B12" s="52" t="s">
        <v>199</v>
      </c>
      <c r="C12" s="23"/>
      <c r="D12" s="23"/>
      <c r="E12" s="9">
        <f>189.6+240+150</f>
        <v>579.6</v>
      </c>
      <c r="J12" s="63" t="s">
        <v>20</v>
      </c>
      <c r="K12" s="64">
        <v>270</v>
      </c>
      <c r="L12" s="9">
        <v>130</v>
      </c>
      <c r="M12" s="9">
        <f t="shared" si="0"/>
        <v>35100</v>
      </c>
      <c r="N12" s="9">
        <f t="shared" si="1"/>
        <v>22815</v>
      </c>
      <c r="O12" s="9">
        <f t="shared" si="2"/>
        <v>12285</v>
      </c>
      <c r="P12" s="9"/>
      <c r="Q12" s="9"/>
      <c r="R12" s="190"/>
      <c r="S12" s="157"/>
      <c r="T12" s="157"/>
      <c r="U12" s="157"/>
      <c r="V12" s="191"/>
    </row>
    <row r="13" spans="1:22" ht="12.75" customHeight="1" x14ac:dyDescent="0.2">
      <c r="A13" s="52" t="s">
        <v>200</v>
      </c>
      <c r="B13" s="23"/>
      <c r="C13" s="23"/>
      <c r="D13" s="23"/>
      <c r="E13" s="9">
        <f>SUM(E8:E12)</f>
        <v>6579.6</v>
      </c>
      <c r="F13" s="23"/>
      <c r="G13" s="23"/>
      <c r="J13" s="63" t="s">
        <v>21</v>
      </c>
      <c r="K13" s="64">
        <v>35</v>
      </c>
      <c r="L13" s="9">
        <v>30</v>
      </c>
      <c r="M13" s="9">
        <f t="shared" si="0"/>
        <v>1050</v>
      </c>
      <c r="N13" s="9">
        <f t="shared" si="1"/>
        <v>682.5</v>
      </c>
      <c r="O13" s="9">
        <f t="shared" si="2"/>
        <v>367.5</v>
      </c>
      <c r="P13" s="9"/>
      <c r="Q13" s="9"/>
      <c r="R13" s="190"/>
      <c r="S13" s="157"/>
      <c r="T13" s="157"/>
      <c r="U13" s="157"/>
      <c r="V13" s="191"/>
    </row>
    <row r="14" spans="1:22" ht="12.75" customHeight="1" x14ac:dyDescent="0.2">
      <c r="B14" s="23"/>
      <c r="C14" s="23"/>
      <c r="D14" s="23"/>
      <c r="E14" s="9"/>
      <c r="J14" s="63" t="s">
        <v>23</v>
      </c>
      <c r="K14" s="64">
        <v>5</v>
      </c>
      <c r="L14" s="9">
        <v>2000</v>
      </c>
      <c r="M14" s="9">
        <f t="shared" si="0"/>
        <v>10000</v>
      </c>
      <c r="N14" s="9">
        <f t="shared" si="1"/>
        <v>6500</v>
      </c>
      <c r="O14" s="9">
        <f t="shared" si="2"/>
        <v>3500</v>
      </c>
      <c r="P14" s="9"/>
      <c r="Q14" s="9"/>
      <c r="R14" s="190"/>
      <c r="S14" s="157"/>
      <c r="T14" s="157"/>
      <c r="U14" s="157"/>
      <c r="V14" s="191"/>
    </row>
    <row r="15" spans="1:22" ht="12.75" customHeight="1" x14ac:dyDescent="0.2">
      <c r="B15" s="23"/>
      <c r="C15" s="23"/>
      <c r="D15" s="23"/>
      <c r="E15" s="9"/>
      <c r="K15" s="52">
        <v>5</v>
      </c>
      <c r="L15" s="9">
        <v>1500</v>
      </c>
      <c r="M15" s="9">
        <f t="shared" si="0"/>
        <v>7500</v>
      </c>
      <c r="N15" s="9">
        <f t="shared" si="1"/>
        <v>4875</v>
      </c>
      <c r="O15" s="9">
        <f t="shared" si="2"/>
        <v>2625</v>
      </c>
      <c r="P15" s="9"/>
      <c r="Q15" s="9"/>
      <c r="R15" s="192"/>
      <c r="S15" s="193"/>
      <c r="T15" s="193"/>
      <c r="U15" s="193"/>
      <c r="V15" s="194"/>
    </row>
    <row r="16" spans="1:22" ht="12.75" customHeight="1" x14ac:dyDescent="0.2">
      <c r="A16" s="65" t="s">
        <v>17</v>
      </c>
      <c r="B16" s="23" t="s">
        <v>201</v>
      </c>
      <c r="C16" s="9" t="s">
        <v>202</v>
      </c>
      <c r="D16" s="23"/>
      <c r="E16" s="23" t="s">
        <v>203</v>
      </c>
      <c r="J16" s="63"/>
      <c r="K16" s="64">
        <v>7</v>
      </c>
      <c r="L16" s="9">
        <v>1000</v>
      </c>
      <c r="M16" s="9">
        <f t="shared" si="0"/>
        <v>7000</v>
      </c>
      <c r="N16" s="9">
        <f t="shared" si="1"/>
        <v>4550</v>
      </c>
      <c r="O16" s="9">
        <f t="shared" si="2"/>
        <v>2450</v>
      </c>
      <c r="P16" s="9"/>
      <c r="Q16" s="9"/>
      <c r="R16" s="9"/>
    </row>
    <row r="17" spans="1:26" ht="12.75" customHeight="1" x14ac:dyDescent="0.2">
      <c r="B17" s="9">
        <v>100</v>
      </c>
      <c r="C17" s="64">
        <v>2</v>
      </c>
      <c r="D17" s="23"/>
      <c r="E17" s="9">
        <f>SUM(B17)*C17</f>
        <v>200</v>
      </c>
      <c r="F17" s="23"/>
      <c r="G17" s="23"/>
      <c r="K17" s="64">
        <v>7</v>
      </c>
      <c r="L17" s="9">
        <v>500</v>
      </c>
      <c r="M17" s="9">
        <f t="shared" si="0"/>
        <v>3500</v>
      </c>
      <c r="N17" s="9">
        <f t="shared" si="1"/>
        <v>2275</v>
      </c>
      <c r="O17" s="9">
        <f t="shared" si="2"/>
        <v>1225</v>
      </c>
      <c r="P17" s="9"/>
      <c r="Q17" s="9"/>
      <c r="R17" s="9"/>
    </row>
    <row r="18" spans="1:26" ht="12.75" customHeight="1" x14ac:dyDescent="0.2">
      <c r="A18" s="23"/>
      <c r="B18" s="23"/>
      <c r="C18" s="23"/>
      <c r="D18" s="23"/>
      <c r="E18" s="9"/>
      <c r="F18" s="23"/>
      <c r="G18" s="23"/>
      <c r="H18" s="23"/>
      <c r="I18" s="23"/>
      <c r="J18" s="23"/>
      <c r="P18" s="66"/>
      <c r="Q18" s="9"/>
      <c r="R18" s="9"/>
      <c r="S18" s="23"/>
      <c r="T18" s="23"/>
      <c r="U18" s="23"/>
      <c r="V18" s="23"/>
      <c r="W18" s="23"/>
      <c r="X18" s="23"/>
      <c r="Y18" s="23"/>
      <c r="Z18" s="23"/>
    </row>
    <row r="19" spans="1:26" ht="12.75" customHeight="1" x14ac:dyDescent="0.2">
      <c r="A19" s="25" t="s">
        <v>19</v>
      </c>
      <c r="B19" s="23" t="s">
        <v>204</v>
      </c>
      <c r="C19" s="23"/>
      <c r="D19" s="23"/>
      <c r="E19" s="9">
        <v>300</v>
      </c>
      <c r="G19" s="63"/>
      <c r="H19" s="63"/>
      <c r="I19" s="63"/>
      <c r="K19" s="23"/>
      <c r="L19" s="23"/>
      <c r="M19" s="9">
        <f t="shared" ref="M19:O19" si="3">SUM(M9:M18)</f>
        <v>181150</v>
      </c>
      <c r="N19" s="9">
        <f t="shared" si="3"/>
        <v>117747.5</v>
      </c>
      <c r="O19" s="9">
        <f t="shared" si="3"/>
        <v>63402.5</v>
      </c>
      <c r="P19" s="9"/>
      <c r="Q19" s="9"/>
      <c r="R19" s="9"/>
      <c r="S19" s="9"/>
    </row>
    <row r="20" spans="1:26" ht="15.75" customHeight="1" x14ac:dyDescent="0.2">
      <c r="F20" s="63"/>
      <c r="G20" s="63"/>
      <c r="H20" s="63"/>
      <c r="I20" s="63"/>
      <c r="J20" s="23"/>
      <c r="P20" s="9"/>
      <c r="Q20" s="9"/>
      <c r="R20" s="9"/>
    </row>
    <row r="21" spans="1:26" ht="15" customHeight="1" x14ac:dyDescent="0.2">
      <c r="B21" s="23"/>
      <c r="C21" s="23"/>
      <c r="D21" s="23"/>
      <c r="E21" s="9"/>
      <c r="J21" s="195" t="s">
        <v>205</v>
      </c>
      <c r="K21" s="181"/>
      <c r="L21" s="181"/>
      <c r="M21" s="181"/>
      <c r="N21" s="182"/>
      <c r="O21" s="23"/>
    </row>
    <row r="22" spans="1:26" ht="15" customHeight="1" x14ac:dyDescent="0.2">
      <c r="B22" s="23"/>
      <c r="C22" s="23"/>
      <c r="D22" s="23"/>
      <c r="E22" s="9">
        <f>SUM(E19:E21)</f>
        <v>300</v>
      </c>
      <c r="J22" s="183" t="s">
        <v>206</v>
      </c>
      <c r="K22" s="181"/>
      <c r="L22" s="181"/>
      <c r="M22" s="181"/>
      <c r="N22" s="182"/>
      <c r="O22" s="23"/>
    </row>
    <row r="23" spans="1:26" ht="12.75" customHeight="1" x14ac:dyDescent="0.2">
      <c r="F23" s="9"/>
      <c r="J23" s="67" t="s">
        <v>207</v>
      </c>
      <c r="K23" s="67"/>
      <c r="L23" s="67"/>
      <c r="M23" s="67"/>
      <c r="N23" s="67"/>
      <c r="O23" s="23"/>
    </row>
    <row r="24" spans="1:26" ht="17.25" customHeight="1" x14ac:dyDescent="0.2">
      <c r="A24" s="25"/>
      <c r="B24" s="23"/>
      <c r="C24" s="23"/>
      <c r="D24" s="23"/>
      <c r="E24" s="36"/>
      <c r="F24" s="9"/>
      <c r="G24" s="23"/>
      <c r="H24" s="23"/>
      <c r="J24" s="183" t="s">
        <v>208</v>
      </c>
      <c r="K24" s="181"/>
      <c r="L24" s="182"/>
      <c r="M24" s="67"/>
      <c r="N24" s="67"/>
      <c r="O24" s="23"/>
    </row>
    <row r="25" spans="1:26" ht="15" customHeight="1" x14ac:dyDescent="0.2">
      <c r="A25" s="68"/>
      <c r="B25" s="23"/>
      <c r="C25" s="23"/>
      <c r="D25" s="23"/>
      <c r="E25" s="36"/>
      <c r="F25" s="9"/>
      <c r="G25" s="3"/>
      <c r="H25" s="23"/>
      <c r="J25" s="183" t="s">
        <v>209</v>
      </c>
      <c r="K25" s="181"/>
      <c r="L25" s="182"/>
      <c r="M25" s="67"/>
      <c r="N25" s="67"/>
    </row>
    <row r="26" spans="1:26" ht="15" customHeight="1" x14ac:dyDescent="0.2">
      <c r="A26" s="68"/>
      <c r="B26" s="23"/>
      <c r="C26" s="23"/>
      <c r="D26" s="23"/>
      <c r="E26" s="36"/>
      <c r="F26" s="9"/>
      <c r="G26" s="3"/>
      <c r="H26" s="23"/>
      <c r="J26" s="183" t="s">
        <v>210</v>
      </c>
      <c r="K26" s="181"/>
      <c r="L26" s="182"/>
      <c r="M26" s="67"/>
      <c r="N26" s="67"/>
    </row>
    <row r="27" spans="1:26" ht="15" customHeight="1" x14ac:dyDescent="0.2">
      <c r="A27" s="68"/>
      <c r="B27" s="23"/>
      <c r="C27" s="23"/>
      <c r="D27" s="23"/>
      <c r="E27" s="36"/>
      <c r="F27" s="9"/>
      <c r="G27" s="3"/>
      <c r="H27" s="23"/>
      <c r="J27" s="69"/>
      <c r="K27" s="69"/>
      <c r="L27" s="69"/>
      <c r="M27" s="67"/>
      <c r="N27" s="67"/>
    </row>
    <row r="28" spans="1:26" ht="17.25" customHeight="1" x14ac:dyDescent="0.2">
      <c r="A28" s="68"/>
      <c r="B28" s="23"/>
      <c r="C28" s="23"/>
      <c r="D28" s="23"/>
      <c r="E28" s="9"/>
      <c r="F28" s="3"/>
      <c r="G28" s="3"/>
      <c r="H28" s="3"/>
      <c r="J28" s="67" t="s">
        <v>211</v>
      </c>
      <c r="K28" s="67"/>
      <c r="L28" s="67"/>
      <c r="M28" s="67"/>
      <c r="N28" s="67"/>
      <c r="O28" s="52"/>
    </row>
    <row r="29" spans="1:26" ht="17.25" customHeight="1" x14ac:dyDescent="0.2">
      <c r="A29" s="68"/>
      <c r="B29" s="23"/>
      <c r="C29" s="23"/>
      <c r="D29" s="23"/>
      <c r="E29" s="9"/>
      <c r="F29" s="3"/>
      <c r="G29" s="3"/>
      <c r="H29" s="3"/>
      <c r="J29" s="67"/>
      <c r="K29" s="67"/>
      <c r="L29" s="67"/>
      <c r="M29" s="67"/>
      <c r="N29" s="67"/>
    </row>
    <row r="30" spans="1:26" ht="17.25" customHeight="1" x14ac:dyDescent="0.2">
      <c r="A30" s="68"/>
      <c r="B30" s="23"/>
      <c r="C30" s="23"/>
      <c r="D30" s="23"/>
      <c r="E30" s="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7.25" customHeight="1" x14ac:dyDescent="0.2">
      <c r="A31" s="68"/>
      <c r="B31" s="23"/>
      <c r="C31" s="23"/>
      <c r="D31" s="23"/>
      <c r="E31" s="9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6.5" customHeight="1" x14ac:dyDescent="0.2">
      <c r="A32" s="70"/>
      <c r="B32" s="23"/>
      <c r="C32" s="23"/>
      <c r="D32" s="23"/>
      <c r="E32" s="9"/>
      <c r="F32" s="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7.25" customHeight="1" x14ac:dyDescent="0.2">
      <c r="A33" s="71"/>
      <c r="B33" s="23"/>
      <c r="C33" s="23"/>
      <c r="D33" s="23"/>
      <c r="E33" s="9"/>
      <c r="F33" s="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7.25" customHeight="1" x14ac:dyDescent="0.2">
      <c r="A34" s="70"/>
      <c r="B34" s="23"/>
      <c r="C34" s="23"/>
      <c r="D34" s="23"/>
      <c r="E34" s="9"/>
      <c r="F34" s="9">
        <f>+E28*$H$37</f>
        <v>0</v>
      </c>
      <c r="G34" s="23" t="s">
        <v>212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75" customHeight="1" x14ac:dyDescent="0.2">
      <c r="A35" s="23"/>
      <c r="B35" s="23"/>
      <c r="C35" s="23"/>
      <c r="D35" s="23"/>
      <c r="E35" s="9"/>
      <c r="F35" s="9"/>
      <c r="G35" s="23"/>
      <c r="H35" s="23"/>
    </row>
    <row r="36" spans="1:26" ht="12.75" customHeight="1" x14ac:dyDescent="0.2">
      <c r="A36" s="72" t="s">
        <v>213</v>
      </c>
      <c r="B36" s="73"/>
      <c r="C36" s="73"/>
      <c r="D36" s="73"/>
      <c r="E36" s="73"/>
      <c r="F36" s="73"/>
      <c r="G36" s="73"/>
      <c r="H36" s="73"/>
      <c r="I36" s="13"/>
      <c r="J36" s="184" t="s">
        <v>214</v>
      </c>
      <c r="K36" s="181"/>
      <c r="L36" s="181"/>
      <c r="M36" s="181"/>
      <c r="N36" s="182"/>
      <c r="O36" s="23"/>
      <c r="S36" s="23"/>
    </row>
    <row r="37" spans="1:26" ht="12.75" customHeight="1" x14ac:dyDescent="0.2">
      <c r="A37" s="25" t="s">
        <v>215</v>
      </c>
      <c r="B37" s="169" t="s">
        <v>216</v>
      </c>
      <c r="C37" s="157"/>
      <c r="D37" s="23"/>
      <c r="E37" s="9"/>
      <c r="F37" s="9" t="s">
        <v>217</v>
      </c>
      <c r="G37" s="23"/>
      <c r="H37" s="74">
        <v>4.82E-2</v>
      </c>
      <c r="I37" s="23"/>
      <c r="J37" s="185" t="s">
        <v>218</v>
      </c>
      <c r="K37" s="157"/>
      <c r="L37" s="157"/>
      <c r="M37" s="157"/>
      <c r="N37" s="157"/>
      <c r="O37" s="6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customHeight="1" x14ac:dyDescent="0.2">
      <c r="A38" s="9"/>
      <c r="B38" s="9"/>
      <c r="C38" s="23"/>
      <c r="D38" s="23"/>
      <c r="E38" s="23" t="s">
        <v>219</v>
      </c>
      <c r="F38" s="75" t="s">
        <v>220</v>
      </c>
      <c r="G38" s="75" t="s">
        <v>182</v>
      </c>
      <c r="H38" s="75" t="s">
        <v>192</v>
      </c>
      <c r="I38" s="23"/>
      <c r="J38" s="157"/>
      <c r="K38" s="157"/>
      <c r="L38" s="157"/>
      <c r="M38" s="157"/>
      <c r="N38" s="157"/>
      <c r="O38" s="6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.75" customHeight="1" x14ac:dyDescent="0.2">
      <c r="A39" s="10" t="s">
        <v>221</v>
      </c>
      <c r="B39" s="23" t="s">
        <v>222</v>
      </c>
      <c r="C39" s="9"/>
      <c r="D39" s="9" t="s">
        <v>223</v>
      </c>
      <c r="E39" s="23">
        <v>12</v>
      </c>
      <c r="F39" s="9">
        <v>32257.96</v>
      </c>
      <c r="G39" s="9"/>
      <c r="H39" s="9">
        <f t="shared" ref="H39:H43" si="4">+F39+G39</f>
        <v>32257.96</v>
      </c>
      <c r="I39" s="23"/>
      <c r="J39" s="157"/>
      <c r="K39" s="157"/>
      <c r="L39" s="157"/>
      <c r="M39" s="157"/>
      <c r="N39" s="157"/>
      <c r="O39" s="63"/>
      <c r="P39" s="9"/>
      <c r="Q39" s="9"/>
      <c r="R39" s="9"/>
      <c r="S39" s="23"/>
      <c r="T39" s="23"/>
      <c r="U39" s="23"/>
      <c r="V39" s="23"/>
      <c r="W39" s="23"/>
      <c r="X39" s="23"/>
      <c r="Y39" s="23"/>
      <c r="Z39" s="23"/>
    </row>
    <row r="40" spans="1:26" ht="12.75" customHeight="1" x14ac:dyDescent="0.2">
      <c r="A40" s="10" t="s">
        <v>224</v>
      </c>
      <c r="B40" s="23" t="s">
        <v>225</v>
      </c>
      <c r="C40" s="9"/>
      <c r="D40" s="23" t="s">
        <v>223</v>
      </c>
      <c r="E40" s="23">
        <v>12</v>
      </c>
      <c r="F40" s="9">
        <v>18309.52</v>
      </c>
      <c r="G40" s="9"/>
      <c r="H40" s="9">
        <f t="shared" si="4"/>
        <v>18309.52</v>
      </c>
      <c r="I40" s="23"/>
      <c r="J40" s="157"/>
      <c r="K40" s="157"/>
      <c r="L40" s="157"/>
      <c r="M40" s="157"/>
      <c r="N40" s="157"/>
      <c r="O40" s="63"/>
      <c r="P40" s="9"/>
      <c r="Q40" s="9"/>
      <c r="R40" s="9"/>
      <c r="S40" s="23"/>
      <c r="T40" s="23"/>
      <c r="U40" s="23"/>
      <c r="V40" s="23"/>
      <c r="W40" s="23"/>
      <c r="X40" s="23"/>
      <c r="Y40" s="23"/>
      <c r="Z40" s="23"/>
    </row>
    <row r="41" spans="1:26" ht="12.75" customHeight="1" x14ac:dyDescent="0.2">
      <c r="A41" s="10" t="s">
        <v>226</v>
      </c>
      <c r="B41" s="23" t="s">
        <v>227</v>
      </c>
      <c r="C41" s="9"/>
      <c r="D41" s="23" t="s">
        <v>223</v>
      </c>
      <c r="E41" s="23">
        <v>12</v>
      </c>
      <c r="F41" s="9">
        <v>21082.41</v>
      </c>
      <c r="G41" s="9"/>
      <c r="H41" s="9">
        <f t="shared" si="4"/>
        <v>21082.41</v>
      </c>
      <c r="I41" s="23"/>
      <c r="J41" s="157"/>
      <c r="K41" s="157"/>
      <c r="L41" s="157"/>
      <c r="M41" s="157"/>
      <c r="N41" s="157"/>
      <c r="O41" s="63"/>
      <c r="P41" s="9"/>
      <c r="Q41" s="9"/>
      <c r="R41" s="9"/>
      <c r="S41" s="23"/>
      <c r="T41" s="23"/>
      <c r="U41" s="23"/>
      <c r="V41" s="23"/>
      <c r="W41" s="23"/>
      <c r="X41" s="23"/>
      <c r="Y41" s="23"/>
      <c r="Z41" s="23"/>
    </row>
    <row r="42" spans="1:26" ht="12.75" customHeight="1" x14ac:dyDescent="0.2">
      <c r="A42" s="10" t="s">
        <v>228</v>
      </c>
      <c r="B42" s="23" t="s">
        <v>229</v>
      </c>
      <c r="C42" s="9"/>
      <c r="D42" s="76" t="s">
        <v>230</v>
      </c>
      <c r="E42" s="23">
        <v>12</v>
      </c>
      <c r="F42" s="76">
        <v>16543</v>
      </c>
      <c r="G42" s="9"/>
      <c r="H42" s="9">
        <f t="shared" si="4"/>
        <v>16543</v>
      </c>
      <c r="I42" s="13"/>
      <c r="J42" s="157"/>
      <c r="K42" s="157"/>
      <c r="L42" s="157"/>
      <c r="M42" s="157"/>
      <c r="N42" s="157"/>
      <c r="O42" s="63"/>
      <c r="P42" s="9"/>
      <c r="Q42" s="9"/>
      <c r="R42" s="9"/>
      <c r="S42" s="23"/>
    </row>
    <row r="43" spans="1:26" ht="12.75" customHeight="1" x14ac:dyDescent="0.2">
      <c r="A43" s="10" t="s">
        <v>231</v>
      </c>
      <c r="B43" s="23" t="s">
        <v>232</v>
      </c>
      <c r="C43" s="9"/>
      <c r="D43" s="9" t="s">
        <v>223</v>
      </c>
      <c r="E43" s="23">
        <v>12</v>
      </c>
      <c r="F43" s="9">
        <v>25189.64</v>
      </c>
      <c r="G43" s="9"/>
      <c r="H43" s="9">
        <f t="shared" si="4"/>
        <v>25189.64</v>
      </c>
      <c r="I43" s="13"/>
      <c r="J43" s="157"/>
      <c r="K43" s="157"/>
      <c r="L43" s="157"/>
      <c r="M43" s="157"/>
      <c r="N43" s="157"/>
      <c r="O43" s="63"/>
      <c r="P43" s="9"/>
      <c r="Q43" s="9"/>
      <c r="R43" s="9"/>
      <c r="S43" s="23"/>
    </row>
    <row r="44" spans="1:26" ht="12.75" customHeight="1" x14ac:dyDescent="0.2">
      <c r="A44" s="10" t="s">
        <v>233</v>
      </c>
      <c r="B44" s="23"/>
      <c r="C44" s="9"/>
      <c r="D44" s="9"/>
      <c r="E44" s="23">
        <v>12</v>
      </c>
      <c r="F44" s="9">
        <v>12000</v>
      </c>
      <c r="G44" s="9"/>
      <c r="H44" s="9"/>
      <c r="I44" s="13"/>
      <c r="J44" s="157"/>
      <c r="K44" s="157"/>
      <c r="L44" s="157"/>
      <c r="M44" s="157"/>
      <c r="N44" s="157"/>
      <c r="O44" s="63"/>
      <c r="P44" s="9"/>
      <c r="Q44" s="9"/>
      <c r="R44" s="9"/>
      <c r="S44" s="23"/>
    </row>
    <row r="45" spans="1:26" ht="12.7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157"/>
      <c r="K45" s="157"/>
      <c r="L45" s="157"/>
      <c r="M45" s="157"/>
      <c r="N45" s="157"/>
      <c r="O45" s="63"/>
      <c r="P45" s="9"/>
      <c r="Q45" s="9"/>
      <c r="R45" s="9"/>
      <c r="S45" s="23"/>
      <c r="T45" s="23"/>
      <c r="U45" s="23"/>
      <c r="V45" s="23"/>
      <c r="W45" s="23"/>
      <c r="X45" s="23"/>
      <c r="Y45" s="23"/>
      <c r="Z45" s="23"/>
    </row>
    <row r="46" spans="1:26" ht="12.75" customHeight="1" x14ac:dyDescent="0.2">
      <c r="A46" s="77"/>
      <c r="B46" s="77"/>
      <c r="C46" s="78"/>
      <c r="D46" s="78"/>
      <c r="E46" s="77"/>
      <c r="F46" s="78"/>
      <c r="G46" s="78"/>
      <c r="H46" s="78"/>
      <c r="I46" s="23"/>
      <c r="J46" s="63"/>
      <c r="K46" s="63"/>
      <c r="L46" s="23"/>
      <c r="M46" s="63"/>
      <c r="N46" s="79"/>
      <c r="O46" s="6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2.75" customHeight="1" x14ac:dyDescent="0.2">
      <c r="A47" s="10" t="s">
        <v>234</v>
      </c>
      <c r="B47" s="23"/>
      <c r="C47" s="9"/>
      <c r="D47" s="9"/>
      <c r="E47" s="23"/>
      <c r="F47" s="80">
        <v>-4000</v>
      </c>
      <c r="G47" s="9"/>
      <c r="H47" s="9"/>
      <c r="I47" s="23"/>
      <c r="J47" s="63"/>
      <c r="K47" s="79"/>
      <c r="L47" s="63"/>
      <c r="M47" s="63"/>
      <c r="N47" s="63"/>
      <c r="O47" s="6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2.75" customHeight="1" x14ac:dyDescent="0.2">
      <c r="A48" s="81" t="s">
        <v>26</v>
      </c>
      <c r="F48" s="82">
        <v>-1000</v>
      </c>
      <c r="G48" s="9"/>
      <c r="H48" s="9"/>
      <c r="I48" s="23"/>
      <c r="J48" s="23"/>
      <c r="K48" s="9"/>
      <c r="L48" s="23"/>
      <c r="M48" s="23"/>
      <c r="N48" s="23"/>
      <c r="O48" s="6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2.75" customHeight="1" x14ac:dyDescent="0.2">
      <c r="A49" s="8" t="s">
        <v>71</v>
      </c>
      <c r="B49" s="3"/>
      <c r="C49" s="3"/>
      <c r="D49" s="3"/>
      <c r="E49" s="3"/>
      <c r="F49" s="82">
        <v>-500</v>
      </c>
      <c r="G49" s="9"/>
      <c r="H49" s="9"/>
      <c r="I49" s="23"/>
      <c r="J49" s="23"/>
      <c r="K49" s="9"/>
      <c r="L49" s="23"/>
      <c r="M49" s="23"/>
      <c r="N49" s="23"/>
      <c r="O49" s="6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customHeight="1" x14ac:dyDescent="0.2">
      <c r="A50" s="23"/>
      <c r="B50" s="23"/>
      <c r="C50" s="9"/>
      <c r="D50" s="9"/>
      <c r="E50" s="23"/>
      <c r="F50" s="9"/>
      <c r="G50" s="9"/>
      <c r="H50" s="9"/>
      <c r="I50" s="23"/>
      <c r="J50" s="23"/>
      <c r="K50" s="23"/>
      <c r="L50" s="23"/>
      <c r="M50" s="23"/>
      <c r="N50" s="23"/>
      <c r="O50" s="6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75" customHeight="1" x14ac:dyDescent="0.2">
      <c r="A51" s="23" t="s">
        <v>192</v>
      </c>
      <c r="B51" s="9"/>
      <c r="C51" s="9"/>
      <c r="D51" s="9"/>
      <c r="E51" s="23"/>
      <c r="F51" s="9">
        <f>SUM(F39:F50)</f>
        <v>119882.53</v>
      </c>
      <c r="G51" s="9"/>
      <c r="H51" s="9"/>
      <c r="I51" s="23"/>
      <c r="J51" s="83"/>
      <c r="K51" s="83"/>
      <c r="L51" s="83"/>
      <c r="M51" s="83"/>
      <c r="N51" s="83"/>
      <c r="O51" s="6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2.75" customHeight="1" x14ac:dyDescent="0.2">
      <c r="A52" s="72" t="s">
        <v>31</v>
      </c>
      <c r="B52" s="84"/>
      <c r="C52" s="73"/>
      <c r="D52" s="73"/>
      <c r="E52" s="73"/>
      <c r="F52" s="73"/>
      <c r="G52" s="73"/>
      <c r="H52" s="73"/>
      <c r="I52" s="23"/>
      <c r="J52" s="63"/>
      <c r="K52" s="63"/>
      <c r="L52" s="63"/>
      <c r="M52" s="63"/>
      <c r="N52" s="63"/>
      <c r="O52" s="6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75" customHeight="1" x14ac:dyDescent="0.2">
      <c r="A53" s="25" t="s">
        <v>38</v>
      </c>
      <c r="B53" s="23"/>
      <c r="C53" s="23"/>
      <c r="D53" s="9" t="s">
        <v>235</v>
      </c>
      <c r="E53" s="23" t="s">
        <v>192</v>
      </c>
      <c r="F53" s="23"/>
      <c r="I53" s="23"/>
      <c r="J53" s="23"/>
      <c r="K53" s="23"/>
      <c r="L53" s="23"/>
      <c r="M53" s="23"/>
      <c r="N53" s="23"/>
      <c r="O53" s="6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2.75" customHeight="1" x14ac:dyDescent="0.2">
      <c r="A54" s="23" t="s">
        <v>236</v>
      </c>
      <c r="B54" s="23"/>
      <c r="C54" s="9"/>
      <c r="D54" s="23"/>
      <c r="E54" s="9">
        <v>500</v>
      </c>
      <c r="F54" s="23"/>
      <c r="G54" s="23"/>
      <c r="H54" s="23"/>
      <c r="I54" s="23"/>
      <c r="J54" s="63"/>
      <c r="K54" s="63"/>
      <c r="L54" s="6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2.75" customHeight="1" x14ac:dyDescent="0.2">
      <c r="A55" s="23" t="s">
        <v>237</v>
      </c>
      <c r="B55" s="23"/>
      <c r="C55" s="9"/>
      <c r="D55" s="9"/>
      <c r="E55" s="9">
        <v>3432.46</v>
      </c>
      <c r="F55" s="23" t="s">
        <v>238</v>
      </c>
      <c r="G55" s="23"/>
      <c r="H55" s="23"/>
      <c r="I55" s="23"/>
      <c r="J55" s="63"/>
      <c r="K55" s="63"/>
      <c r="L55" s="6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75" customHeight="1" x14ac:dyDescent="0.2">
      <c r="A56" s="23" t="s">
        <v>239</v>
      </c>
      <c r="B56" s="23"/>
      <c r="C56" s="9"/>
      <c r="D56" s="9"/>
      <c r="E56" s="9">
        <v>1500</v>
      </c>
      <c r="F56" s="23"/>
      <c r="G56" s="23"/>
      <c r="H56" s="23"/>
      <c r="I56" s="23"/>
      <c r="J56" s="63"/>
      <c r="K56" s="63"/>
      <c r="L56" s="6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2.75" customHeight="1" x14ac:dyDescent="0.2">
      <c r="A57" s="23" t="s">
        <v>41</v>
      </c>
      <c r="C57" s="85"/>
      <c r="D57" s="9"/>
      <c r="E57" s="9">
        <v>250</v>
      </c>
      <c r="F57" s="9" t="s">
        <v>240</v>
      </c>
      <c r="J57" s="178"/>
      <c r="K57" s="157"/>
      <c r="L57" s="157"/>
      <c r="M57" s="23"/>
      <c r="N57" s="23"/>
      <c r="O57" s="23"/>
      <c r="S57" s="23"/>
    </row>
    <row r="58" spans="1:26" ht="12.75" customHeight="1" x14ac:dyDescent="0.2">
      <c r="A58" s="25"/>
      <c r="B58" s="23" t="s">
        <v>241</v>
      </c>
      <c r="C58" s="85"/>
      <c r="D58" s="9"/>
      <c r="E58" s="9">
        <f>SUM(E54:E57)</f>
        <v>5682.46</v>
      </c>
      <c r="J58" s="23"/>
      <c r="K58" s="23"/>
      <c r="L58" s="23"/>
      <c r="M58" s="23"/>
      <c r="N58" s="23"/>
      <c r="O58" s="23"/>
      <c r="S58" s="23"/>
    </row>
    <row r="59" spans="1:26" ht="12.75" customHeight="1" x14ac:dyDescent="0.2">
      <c r="A59" s="25"/>
      <c r="E59" s="9"/>
      <c r="J59" s="23"/>
      <c r="K59" s="86"/>
      <c r="L59" s="9"/>
      <c r="M59" s="9"/>
      <c r="N59" s="23"/>
      <c r="O59" s="23"/>
      <c r="S59" s="23"/>
    </row>
    <row r="60" spans="1:26" ht="15.75" customHeight="1" x14ac:dyDescent="0.25">
      <c r="A60" s="25"/>
      <c r="B60" s="9"/>
      <c r="C60" s="9"/>
      <c r="D60" s="9"/>
      <c r="E60" s="87"/>
      <c r="F60" s="9"/>
      <c r="G60" s="9"/>
      <c r="H60" s="9"/>
      <c r="J60" s="23"/>
      <c r="K60" s="88"/>
      <c r="L60" s="9"/>
      <c r="M60" s="9"/>
      <c r="N60" s="23"/>
      <c r="O60" s="23"/>
      <c r="S60" s="23"/>
    </row>
    <row r="61" spans="1:26" ht="12.75" customHeight="1" x14ac:dyDescent="0.2">
      <c r="J61" s="23"/>
      <c r="K61" s="23"/>
      <c r="L61" s="23"/>
      <c r="M61" s="23"/>
      <c r="N61" s="23"/>
      <c r="O61" s="23"/>
    </row>
    <row r="62" spans="1:26" ht="12.75" customHeight="1" x14ac:dyDescent="0.2">
      <c r="A62" s="72" t="s">
        <v>45</v>
      </c>
      <c r="B62" s="84"/>
      <c r="C62" s="73"/>
      <c r="D62" s="73"/>
      <c r="E62" s="73"/>
      <c r="F62" s="73"/>
      <c r="G62" s="73"/>
      <c r="H62" s="73"/>
      <c r="J62" s="23"/>
      <c r="K62" s="23"/>
      <c r="L62" s="23"/>
      <c r="M62" s="23"/>
      <c r="N62" s="23"/>
      <c r="O62" s="23"/>
    </row>
    <row r="63" spans="1:26" ht="12.75" customHeight="1" x14ac:dyDescent="0.2">
      <c r="A63" s="179"/>
      <c r="B63" s="157"/>
      <c r="C63" s="157"/>
      <c r="D63" s="157"/>
      <c r="E63" s="157"/>
      <c r="F63" s="9"/>
      <c r="G63" s="9"/>
      <c r="H63" s="9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75" customHeight="1" x14ac:dyDescent="0.2">
      <c r="A64" s="35" t="s">
        <v>242</v>
      </c>
      <c r="B64" s="89"/>
      <c r="C64" s="90"/>
      <c r="D64" s="90"/>
      <c r="E64" s="90"/>
      <c r="F64" s="90"/>
      <c r="G64" s="90"/>
      <c r="H64" s="90"/>
      <c r="I64" s="91"/>
      <c r="J64" s="91"/>
      <c r="K64" s="91"/>
    </row>
    <row r="65" spans="1:19" ht="12.75" customHeight="1" x14ac:dyDescent="0.2">
      <c r="A65" s="25" t="s">
        <v>243</v>
      </c>
      <c r="B65" s="23"/>
      <c r="C65" s="92"/>
      <c r="D65" s="93">
        <v>250</v>
      </c>
      <c r="E65" s="92"/>
      <c r="F65" s="92"/>
      <c r="G65" s="92"/>
      <c r="H65" s="92"/>
      <c r="I65" s="94"/>
      <c r="J65" s="91"/>
      <c r="K65" s="91"/>
    </row>
    <row r="66" spans="1:19" ht="12.75" customHeight="1" x14ac:dyDescent="0.2">
      <c r="A66" s="25" t="s">
        <v>244</v>
      </c>
      <c r="B66" s="23"/>
      <c r="C66" s="92"/>
      <c r="D66" s="93">
        <v>250</v>
      </c>
      <c r="E66" s="92"/>
      <c r="F66" s="92"/>
      <c r="G66" s="92"/>
      <c r="H66" s="92"/>
      <c r="I66" s="94"/>
      <c r="J66" s="91"/>
      <c r="K66" s="91"/>
    </row>
    <row r="67" spans="1:19" ht="12.75" customHeight="1" x14ac:dyDescent="0.2">
      <c r="A67" s="25" t="s">
        <v>245</v>
      </c>
      <c r="B67" s="23"/>
      <c r="C67" s="92"/>
      <c r="D67" s="93">
        <v>250</v>
      </c>
      <c r="E67" s="92"/>
      <c r="F67" s="92"/>
      <c r="G67" s="92"/>
      <c r="H67" s="92"/>
      <c r="I67" s="94"/>
      <c r="J67" s="91"/>
      <c r="K67" s="91"/>
    </row>
    <row r="68" spans="1:19" ht="12.75" customHeight="1" x14ac:dyDescent="0.2">
      <c r="A68" s="25" t="s">
        <v>246</v>
      </c>
      <c r="B68" s="23"/>
      <c r="C68" s="92"/>
      <c r="D68" s="93">
        <v>250</v>
      </c>
      <c r="E68" s="92"/>
      <c r="F68" s="92"/>
      <c r="G68" s="92"/>
      <c r="H68" s="92"/>
      <c r="I68" s="94"/>
      <c r="J68" s="91"/>
      <c r="K68" s="91"/>
      <c r="S68" s="23"/>
    </row>
    <row r="69" spans="1:19" ht="12.75" customHeight="1" x14ac:dyDescent="0.2">
      <c r="A69" s="25" t="s">
        <v>247</v>
      </c>
      <c r="B69" s="23"/>
      <c r="C69" s="92"/>
      <c r="D69" s="93">
        <v>250</v>
      </c>
      <c r="E69" s="92"/>
      <c r="F69" s="92"/>
      <c r="G69" s="92"/>
      <c r="H69" s="92"/>
      <c r="I69" s="94"/>
      <c r="J69" s="91"/>
      <c r="K69" s="91"/>
      <c r="S69" s="23"/>
    </row>
    <row r="70" spans="1:19" ht="12.75" customHeight="1" x14ac:dyDescent="0.2">
      <c r="A70" s="25" t="s">
        <v>248</v>
      </c>
      <c r="B70" s="23"/>
      <c r="C70" s="92"/>
      <c r="D70" s="93">
        <v>250</v>
      </c>
      <c r="E70" s="92"/>
      <c r="F70" s="92"/>
      <c r="G70" s="92"/>
      <c r="H70" s="92"/>
      <c r="I70" s="94"/>
      <c r="J70" s="91"/>
      <c r="K70" s="91"/>
    </row>
    <row r="71" spans="1:19" ht="12.75" customHeight="1" x14ac:dyDescent="0.2">
      <c r="A71" s="25" t="s">
        <v>249</v>
      </c>
      <c r="B71" s="23"/>
      <c r="C71" s="92"/>
      <c r="D71" s="95">
        <v>250</v>
      </c>
      <c r="E71" s="92"/>
      <c r="F71" s="92"/>
      <c r="G71" s="92"/>
      <c r="H71" s="92"/>
      <c r="I71" s="94"/>
      <c r="J71" s="91"/>
      <c r="K71" s="91"/>
    </row>
    <row r="72" spans="1:19" ht="12.75" customHeight="1" x14ac:dyDescent="0.2">
      <c r="A72" s="10" t="s">
        <v>250</v>
      </c>
      <c r="B72" s="23"/>
      <c r="C72" s="92"/>
      <c r="D72" s="93"/>
      <c r="E72" s="92"/>
      <c r="F72" s="92"/>
      <c r="G72" s="92"/>
      <c r="H72" s="92"/>
      <c r="I72" s="94"/>
      <c r="J72" s="91"/>
      <c r="K72" s="91"/>
    </row>
    <row r="73" spans="1:19" ht="12.75" customHeight="1" x14ac:dyDescent="0.2">
      <c r="A73" s="25" t="s">
        <v>251</v>
      </c>
      <c r="B73" s="23"/>
      <c r="C73" s="92"/>
      <c r="D73" s="93">
        <v>250</v>
      </c>
      <c r="E73" s="92"/>
      <c r="F73" s="92"/>
      <c r="G73" s="92"/>
      <c r="H73" s="92"/>
      <c r="I73" s="94"/>
      <c r="J73" s="91"/>
      <c r="K73" s="91"/>
    </row>
    <row r="74" spans="1:19" ht="12.75" customHeight="1" x14ac:dyDescent="0.2">
      <c r="A74" s="25" t="s">
        <v>252</v>
      </c>
      <c r="B74" s="23"/>
      <c r="C74" s="91"/>
      <c r="D74" s="93">
        <v>250</v>
      </c>
      <c r="E74" s="91"/>
      <c r="F74" s="92"/>
      <c r="G74" s="92"/>
      <c r="H74" s="92"/>
      <c r="I74" s="94"/>
      <c r="J74" s="91"/>
      <c r="K74" s="91"/>
      <c r="S74" s="23"/>
    </row>
    <row r="75" spans="1:19" ht="12.75" customHeight="1" x14ac:dyDescent="0.2">
      <c r="A75" s="25" t="s">
        <v>253</v>
      </c>
      <c r="B75" s="23"/>
      <c r="C75" s="91"/>
      <c r="D75" s="93">
        <v>250</v>
      </c>
      <c r="E75" s="91"/>
      <c r="F75" s="92"/>
      <c r="G75" s="92"/>
      <c r="H75" s="92"/>
      <c r="I75" s="94"/>
      <c r="J75" s="91"/>
      <c r="K75" s="91"/>
      <c r="S75" s="23"/>
    </row>
    <row r="76" spans="1:19" ht="12.75" customHeight="1" x14ac:dyDescent="0.2">
      <c r="A76" s="25" t="s">
        <v>254</v>
      </c>
      <c r="B76" s="23"/>
      <c r="C76" s="92"/>
      <c r="D76" s="93">
        <v>250</v>
      </c>
      <c r="E76" s="92"/>
      <c r="F76" s="92"/>
      <c r="G76" s="92"/>
      <c r="H76" s="92"/>
      <c r="I76" s="94"/>
      <c r="J76" s="91"/>
      <c r="K76" s="91"/>
      <c r="S76" s="23"/>
    </row>
    <row r="77" spans="1:19" ht="12.75" customHeight="1" x14ac:dyDescent="0.2">
      <c r="A77" s="96" t="s">
        <v>255</v>
      </c>
      <c r="B77" s="23"/>
      <c r="C77" s="92"/>
      <c r="D77" s="97"/>
      <c r="E77" s="92"/>
      <c r="F77" s="92"/>
      <c r="G77" s="98"/>
      <c r="H77" s="92"/>
      <c r="I77" s="94"/>
      <c r="J77" s="91"/>
      <c r="K77" s="91"/>
    </row>
    <row r="78" spans="1:19" ht="12.75" customHeight="1" x14ac:dyDescent="0.2">
      <c r="A78" s="25" t="s">
        <v>256</v>
      </c>
      <c r="B78" s="23"/>
      <c r="C78" s="92"/>
      <c r="D78" s="93">
        <v>250</v>
      </c>
      <c r="E78" s="92"/>
      <c r="F78" s="92"/>
      <c r="G78" s="92"/>
      <c r="H78" s="92"/>
      <c r="I78" s="94"/>
      <c r="J78" s="91"/>
      <c r="K78" s="91"/>
    </row>
    <row r="79" spans="1:19" ht="12.75" customHeight="1" x14ac:dyDescent="0.2">
      <c r="A79" s="25" t="s">
        <v>257</v>
      </c>
      <c r="B79" s="23"/>
      <c r="C79" s="92"/>
      <c r="D79" s="93">
        <v>250</v>
      </c>
      <c r="E79" s="90"/>
      <c r="F79" s="92"/>
      <c r="G79" s="98"/>
      <c r="H79" s="92"/>
      <c r="I79" s="94"/>
      <c r="J79" s="91"/>
      <c r="K79" s="91"/>
    </row>
    <row r="80" spans="1:19" ht="12.75" customHeight="1" x14ac:dyDescent="0.2">
      <c r="A80" s="96" t="s">
        <v>258</v>
      </c>
      <c r="B80" s="23"/>
      <c r="C80" s="92"/>
      <c r="D80" s="97"/>
      <c r="E80" s="92"/>
      <c r="F80" s="92"/>
      <c r="G80" s="98"/>
      <c r="H80" s="92"/>
      <c r="I80" s="94"/>
      <c r="J80" s="91"/>
      <c r="K80" s="91"/>
    </row>
    <row r="81" spans="1:26" ht="12.75" customHeight="1" x14ac:dyDescent="0.2">
      <c r="A81" s="99" t="s">
        <v>259</v>
      </c>
      <c r="B81" s="23"/>
      <c r="C81" s="92"/>
      <c r="D81" s="93">
        <v>250</v>
      </c>
      <c r="E81" s="92"/>
      <c r="F81" s="92"/>
      <c r="G81" s="98"/>
      <c r="H81" s="92"/>
      <c r="I81" s="94"/>
      <c r="J81" s="91"/>
      <c r="K81" s="91"/>
    </row>
    <row r="82" spans="1:26" ht="12.75" customHeight="1" x14ac:dyDescent="0.2">
      <c r="A82" s="25" t="s">
        <v>260</v>
      </c>
      <c r="B82" s="23"/>
      <c r="C82" s="92"/>
      <c r="D82" s="93">
        <v>250</v>
      </c>
      <c r="E82" s="92"/>
      <c r="F82" s="92"/>
      <c r="G82" s="92"/>
      <c r="H82" s="92"/>
      <c r="I82" s="94"/>
      <c r="J82" s="92"/>
      <c r="K82" s="92"/>
      <c r="L82" s="23"/>
      <c r="M82" s="23"/>
      <c r="N82" s="9"/>
      <c r="O82" s="9"/>
      <c r="P82" s="9"/>
      <c r="Q82" s="9"/>
      <c r="R82" s="9"/>
    </row>
    <row r="83" spans="1:26" ht="13.5" customHeight="1" x14ac:dyDescent="0.2">
      <c r="A83" s="23"/>
      <c r="B83" s="23"/>
      <c r="C83" s="92"/>
      <c r="D83" s="100">
        <f>SUM(D65:D82)</f>
        <v>3750</v>
      </c>
      <c r="E83" s="92"/>
      <c r="F83" s="92"/>
      <c r="G83" s="92"/>
      <c r="H83" s="92"/>
      <c r="I83" s="92"/>
      <c r="J83" s="98"/>
      <c r="K83" s="90"/>
      <c r="L83" s="9"/>
      <c r="M83" s="9"/>
      <c r="N83" s="9"/>
      <c r="O83" s="9"/>
      <c r="P83" s="9"/>
      <c r="Q83" s="9"/>
      <c r="R83" s="9"/>
    </row>
    <row r="84" spans="1:26" ht="12.75" customHeight="1" x14ac:dyDescent="0.2">
      <c r="A84" s="72" t="s">
        <v>47</v>
      </c>
      <c r="B84" s="84"/>
      <c r="C84" s="101">
        <v>2021</v>
      </c>
      <c r="D84" s="73"/>
      <c r="E84" s="9"/>
      <c r="F84" s="9"/>
      <c r="G84" s="9"/>
      <c r="H84" s="9"/>
      <c r="I84" s="13"/>
      <c r="N84" s="9"/>
      <c r="O84" s="9"/>
      <c r="P84" s="9"/>
      <c r="Q84" s="9"/>
      <c r="R84" s="9"/>
      <c r="S84" s="23"/>
    </row>
    <row r="85" spans="1:26" ht="12.75" customHeight="1" x14ac:dyDescent="0.2">
      <c r="A85" s="42" t="s">
        <v>48</v>
      </c>
      <c r="B85" s="9"/>
      <c r="C85" s="9">
        <v>80</v>
      </c>
      <c r="D85" s="9" t="s">
        <v>261</v>
      </c>
      <c r="E85" s="9"/>
      <c r="F85" s="9"/>
      <c r="G85" s="9"/>
      <c r="H85" s="9"/>
      <c r="I85" s="13"/>
      <c r="N85" s="9"/>
      <c r="O85" s="9"/>
      <c r="P85" s="9"/>
      <c r="Q85" s="9"/>
      <c r="R85" s="9"/>
      <c r="S85" s="23"/>
    </row>
    <row r="86" spans="1:26" ht="12.75" customHeight="1" x14ac:dyDescent="0.2">
      <c r="A86" s="42"/>
      <c r="B86" s="9"/>
      <c r="C86" s="9">
        <v>4800</v>
      </c>
      <c r="D86" s="9" t="s">
        <v>262</v>
      </c>
      <c r="F86" s="9"/>
      <c r="G86" s="9"/>
      <c r="H86" s="9"/>
      <c r="I86" s="13"/>
      <c r="N86" s="9"/>
      <c r="O86" s="9"/>
      <c r="P86" s="9"/>
      <c r="Q86" s="9"/>
      <c r="R86" s="9"/>
      <c r="S86" s="23"/>
    </row>
    <row r="87" spans="1:26" ht="12.75" customHeight="1" x14ac:dyDescent="0.2">
      <c r="A87" s="42"/>
      <c r="B87" s="9"/>
      <c r="C87" s="9"/>
      <c r="D87" s="9" t="s">
        <v>263</v>
      </c>
      <c r="E87" s="9"/>
      <c r="F87" s="9"/>
      <c r="G87" s="9"/>
      <c r="H87" s="9"/>
      <c r="I87" s="13"/>
      <c r="J87" s="25"/>
      <c r="K87" s="9"/>
      <c r="L87" s="9"/>
      <c r="M87" s="9"/>
      <c r="N87" s="9"/>
      <c r="O87" s="9"/>
      <c r="P87" s="9"/>
      <c r="Q87" s="9"/>
      <c r="R87" s="9"/>
      <c r="S87" s="23"/>
    </row>
    <row r="88" spans="1:26" ht="12.75" customHeight="1" x14ac:dyDescent="0.2">
      <c r="A88" s="25" t="s">
        <v>264</v>
      </c>
      <c r="B88" s="23"/>
      <c r="C88" s="76">
        <v>5500</v>
      </c>
      <c r="D88" s="102" t="s">
        <v>363</v>
      </c>
      <c r="G88" s="9"/>
      <c r="H88" s="9"/>
      <c r="I88" s="13"/>
      <c r="J88" s="25"/>
      <c r="K88" s="9"/>
      <c r="L88" s="9"/>
      <c r="M88" s="9"/>
      <c r="N88" s="9"/>
      <c r="O88" s="9"/>
      <c r="P88" s="9"/>
      <c r="Q88" s="9"/>
      <c r="R88" s="9"/>
      <c r="S88" s="23"/>
    </row>
    <row r="89" spans="1:26" ht="12.75" customHeight="1" x14ac:dyDescent="0.2">
      <c r="A89" s="164"/>
      <c r="B89" s="157"/>
      <c r="C89" s="9">
        <v>14778.98</v>
      </c>
      <c r="D89" s="166" t="s">
        <v>265</v>
      </c>
      <c r="E89" s="157"/>
      <c r="F89" s="157"/>
      <c r="G89" s="157"/>
      <c r="H89" s="157"/>
      <c r="I89" s="157"/>
      <c r="J89" s="157"/>
      <c r="K89" s="180" t="s">
        <v>266</v>
      </c>
      <c r="L89" s="181"/>
      <c r="M89" s="181"/>
      <c r="N89" s="181"/>
      <c r="O89" s="182"/>
      <c r="P89" s="105"/>
      <c r="Q89" s="9"/>
      <c r="R89" s="9"/>
      <c r="S89" s="23"/>
    </row>
    <row r="90" spans="1:26" ht="12.75" customHeight="1" x14ac:dyDescent="0.2">
      <c r="A90" s="25" t="s">
        <v>192</v>
      </c>
      <c r="B90" s="9"/>
      <c r="C90" s="9">
        <f>SUM(C85:C89)</f>
        <v>25158.98</v>
      </c>
      <c r="D90" s="9"/>
      <c r="E90" s="9"/>
      <c r="F90" s="9"/>
      <c r="G90" s="9"/>
      <c r="H90" s="9"/>
      <c r="I90" s="13"/>
      <c r="J90" s="25"/>
      <c r="K90" s="9"/>
      <c r="L90" s="9"/>
      <c r="M90" s="9"/>
      <c r="N90" s="9"/>
      <c r="O90" s="9"/>
      <c r="P90" s="9"/>
      <c r="Q90" s="9"/>
      <c r="R90" s="9"/>
      <c r="S90" s="23"/>
    </row>
    <row r="91" spans="1:26" ht="12.75" customHeight="1" x14ac:dyDescent="0.2">
      <c r="A91" s="25"/>
      <c r="B91" s="9"/>
      <c r="C91" s="9"/>
      <c r="D91" s="9"/>
      <c r="E91" s="9"/>
      <c r="F91" s="9"/>
      <c r="G91" s="9"/>
      <c r="H91" s="9"/>
      <c r="I91" s="13"/>
      <c r="J91" s="25"/>
      <c r="K91" s="9"/>
      <c r="L91" s="9"/>
      <c r="M91" s="9"/>
      <c r="N91" s="9"/>
      <c r="O91" s="9"/>
      <c r="P91" s="9"/>
      <c r="Q91" s="9"/>
      <c r="R91" s="9"/>
      <c r="S91" s="23"/>
    </row>
    <row r="92" spans="1:26" ht="12.75" customHeight="1" x14ac:dyDescent="0.2">
      <c r="A92" s="25" t="s">
        <v>50</v>
      </c>
      <c r="B92" s="103"/>
      <c r="C92" s="9">
        <v>500</v>
      </c>
      <c r="D92" s="175" t="s">
        <v>267</v>
      </c>
      <c r="E92" s="157"/>
      <c r="F92" s="157"/>
      <c r="G92" s="157"/>
      <c r="H92" s="157"/>
      <c r="I92" s="157"/>
      <c r="J92" s="157"/>
      <c r="K92" s="9"/>
      <c r="L92" s="9"/>
      <c r="M92" s="9"/>
      <c r="N92" s="9"/>
      <c r="O92" s="9"/>
      <c r="P92" s="9"/>
      <c r="Q92" s="9"/>
      <c r="R92" s="9"/>
      <c r="S92" s="23"/>
    </row>
    <row r="93" spans="1:26" ht="16.5" customHeight="1" x14ac:dyDescent="0.2">
      <c r="A93" s="25"/>
      <c r="B93" s="9"/>
      <c r="C93" s="9"/>
      <c r="D93" s="9"/>
      <c r="E93" s="9"/>
      <c r="F93" s="9"/>
      <c r="G93" s="9"/>
      <c r="H93" s="9"/>
      <c r="I93" s="23"/>
      <c r="J93" s="25"/>
      <c r="K93" s="9"/>
      <c r="L93" s="9"/>
      <c r="M93" s="9"/>
      <c r="N93" s="9"/>
      <c r="O93" s="9"/>
      <c r="P93" s="9"/>
      <c r="Q93" s="9"/>
      <c r="R93" s="9"/>
      <c r="S93" s="23"/>
      <c r="T93" s="23"/>
      <c r="U93" s="23"/>
      <c r="V93" s="23"/>
      <c r="W93" s="23"/>
      <c r="X93" s="23"/>
      <c r="Y93" s="23"/>
      <c r="Z93" s="23"/>
    </row>
    <row r="94" spans="1:26" ht="12.75" customHeight="1" x14ac:dyDescent="0.2">
      <c r="A94" s="72" t="s">
        <v>52</v>
      </c>
      <c r="B94" s="84"/>
      <c r="C94" s="106">
        <v>2020</v>
      </c>
      <c r="D94" s="107"/>
      <c r="E94" s="73"/>
      <c r="F94" s="73"/>
      <c r="G94" s="73"/>
      <c r="H94" s="73"/>
      <c r="I94" s="13"/>
      <c r="J94" s="35"/>
      <c r="K94" s="89"/>
      <c r="L94" s="9"/>
      <c r="M94" s="9"/>
      <c r="N94" s="9"/>
      <c r="O94" s="9"/>
      <c r="P94" s="9"/>
      <c r="Q94" s="9"/>
      <c r="R94" s="9"/>
      <c r="S94" s="23"/>
      <c r="T94" s="23"/>
    </row>
    <row r="95" spans="1:26" ht="12.75" customHeight="1" x14ac:dyDescent="0.2">
      <c r="A95" s="42" t="s">
        <v>268</v>
      </c>
      <c r="B95" s="9"/>
      <c r="C95" s="9">
        <v>10000</v>
      </c>
      <c r="D95" s="9"/>
      <c r="E95" s="9"/>
      <c r="F95" s="9"/>
      <c r="G95" s="9"/>
      <c r="H95" s="9"/>
      <c r="I95" s="13"/>
      <c r="J95" s="35"/>
      <c r="K95" s="89"/>
      <c r="L95" s="9"/>
      <c r="M95" s="9"/>
      <c r="N95" s="9"/>
      <c r="O95" s="9"/>
      <c r="P95" s="9"/>
      <c r="Q95" s="9"/>
      <c r="R95" s="9"/>
      <c r="S95" s="23"/>
      <c r="T95" s="23"/>
    </row>
    <row r="96" spans="1:26" ht="12.75" customHeight="1" x14ac:dyDescent="0.2">
      <c r="A96" s="42" t="s">
        <v>269</v>
      </c>
      <c r="B96" s="23"/>
      <c r="C96" s="9">
        <v>810</v>
      </c>
      <c r="D96" s="9"/>
      <c r="E96" s="176" t="s">
        <v>270</v>
      </c>
      <c r="F96" s="157"/>
      <c r="G96" s="157"/>
      <c r="H96" s="157"/>
      <c r="I96" s="157"/>
      <c r="J96" s="63"/>
      <c r="K96" s="9"/>
      <c r="L96" s="9"/>
      <c r="M96" s="9"/>
      <c r="N96" s="9"/>
      <c r="O96" s="9"/>
      <c r="P96" s="9"/>
      <c r="Q96" s="9"/>
      <c r="R96" s="9"/>
      <c r="S96" s="23"/>
    </row>
    <row r="97" spans="1:26" ht="12.75" customHeight="1" x14ac:dyDescent="0.2">
      <c r="A97" s="42" t="s">
        <v>271</v>
      </c>
      <c r="B97" s="23"/>
      <c r="C97" s="9">
        <v>600</v>
      </c>
      <c r="D97" s="9"/>
      <c r="E97" s="68" t="s">
        <v>272</v>
      </c>
      <c r="F97" s="68"/>
      <c r="G97" s="68"/>
      <c r="H97" s="68"/>
      <c r="I97" s="68"/>
      <c r="J97" s="68"/>
      <c r="K97" s="9"/>
      <c r="L97" s="9"/>
      <c r="M97" s="9"/>
      <c r="N97" s="9"/>
      <c r="O97" s="9"/>
      <c r="P97" s="9"/>
      <c r="Q97" s="9"/>
      <c r="R97" s="9"/>
      <c r="S97" s="23"/>
    </row>
    <row r="98" spans="1:26" ht="13.5" customHeight="1" x14ac:dyDescent="0.2">
      <c r="A98" s="42" t="s">
        <v>273</v>
      </c>
      <c r="B98" s="23"/>
      <c r="C98" s="9">
        <v>1000</v>
      </c>
      <c r="D98" s="9"/>
      <c r="E98" s="23"/>
      <c r="F98" s="23"/>
      <c r="G98" s="23"/>
      <c r="H98" s="23"/>
      <c r="I98" s="13"/>
      <c r="J98" s="23"/>
      <c r="K98" s="177"/>
      <c r="L98" s="157"/>
      <c r="M98" s="157"/>
      <c r="N98" s="157"/>
      <c r="O98" s="157"/>
      <c r="P98" s="9"/>
      <c r="Q98" s="9"/>
      <c r="R98" s="9"/>
      <c r="S98" s="23"/>
    </row>
    <row r="99" spans="1:26" ht="15.75" customHeight="1" x14ac:dyDescent="0.2">
      <c r="A99" s="42" t="s">
        <v>274</v>
      </c>
      <c r="B99" s="23"/>
      <c r="C99" s="9">
        <f>100+2237</f>
        <v>2337</v>
      </c>
      <c r="D99" s="9"/>
      <c r="E99" s="23" t="s">
        <v>275</v>
      </c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9"/>
      <c r="Q99" s="9"/>
      <c r="R99" s="9"/>
      <c r="S99" s="23"/>
    </row>
    <row r="100" spans="1:26" ht="30.75" customHeight="1" x14ac:dyDescent="0.2">
      <c r="A100" s="42" t="s">
        <v>276</v>
      </c>
      <c r="B100" s="23"/>
      <c r="C100" s="9">
        <v>3769.8</v>
      </c>
      <c r="D100" s="9"/>
      <c r="E100" s="176" t="s">
        <v>277</v>
      </c>
      <c r="F100" s="157"/>
      <c r="G100" s="157"/>
      <c r="H100" s="157"/>
      <c r="I100" s="13"/>
      <c r="J100" s="23"/>
      <c r="K100" s="174"/>
      <c r="L100" s="157"/>
      <c r="M100" s="157"/>
      <c r="N100" s="80"/>
      <c r="O100" s="80"/>
      <c r="P100" s="9"/>
      <c r="Q100" s="9"/>
      <c r="R100" s="9"/>
      <c r="S100" s="23"/>
    </row>
    <row r="101" spans="1:26" ht="21.75" customHeight="1" x14ac:dyDescent="0.2">
      <c r="A101" s="42" t="s">
        <v>278</v>
      </c>
      <c r="B101" s="23"/>
      <c r="C101" s="9">
        <f>292.8*6</f>
        <v>1756.8000000000002</v>
      </c>
      <c r="D101" s="9"/>
      <c r="E101" s="170" t="s">
        <v>279</v>
      </c>
      <c r="F101" s="157"/>
      <c r="G101" s="157"/>
      <c r="H101" s="108"/>
      <c r="I101" s="13"/>
      <c r="J101" s="23"/>
      <c r="K101" s="109"/>
      <c r="L101" s="109"/>
      <c r="M101" s="109"/>
      <c r="N101" s="80"/>
      <c r="O101" s="80"/>
      <c r="P101" s="9"/>
      <c r="Q101" s="9"/>
      <c r="R101" s="9"/>
      <c r="S101" s="23"/>
    </row>
    <row r="102" spans="1:26" ht="36" customHeight="1" x14ac:dyDescent="0.2">
      <c r="A102" s="42" t="s">
        <v>280</v>
      </c>
      <c r="B102" s="23"/>
      <c r="C102" s="9">
        <v>300</v>
      </c>
      <c r="E102" s="23" t="s">
        <v>281</v>
      </c>
      <c r="F102" s="23"/>
      <c r="G102" s="23"/>
      <c r="H102" s="23"/>
      <c r="I102" s="13"/>
      <c r="J102" s="23"/>
      <c r="K102" s="174"/>
      <c r="L102" s="157"/>
      <c r="M102" s="157"/>
      <c r="N102" s="80"/>
      <c r="O102" s="80"/>
      <c r="P102" s="9"/>
      <c r="Q102" s="9"/>
      <c r="R102" s="9"/>
      <c r="S102" s="23"/>
    </row>
    <row r="103" spans="1:26" ht="27.75" customHeight="1" x14ac:dyDescent="0.2">
      <c r="A103" s="42" t="s">
        <v>282</v>
      </c>
      <c r="B103" s="23"/>
      <c r="C103" s="9">
        <v>2100</v>
      </c>
      <c r="D103" s="63"/>
      <c r="E103" s="170" t="s">
        <v>283</v>
      </c>
      <c r="F103" s="157"/>
      <c r="G103" s="157"/>
      <c r="I103" s="63"/>
      <c r="J103" s="63"/>
      <c r="K103" s="174"/>
      <c r="L103" s="157"/>
      <c r="M103" s="157"/>
      <c r="N103" s="80"/>
      <c r="O103" s="80"/>
      <c r="P103" s="9"/>
      <c r="Q103" s="9"/>
      <c r="R103" s="9"/>
      <c r="S103" s="23"/>
    </row>
    <row r="104" spans="1:26" ht="27.75" customHeight="1" x14ac:dyDescent="0.2">
      <c r="A104" s="42" t="s">
        <v>284</v>
      </c>
      <c r="B104" s="23"/>
      <c r="C104" s="9">
        <v>1511.58</v>
      </c>
      <c r="D104" s="63"/>
      <c r="E104" s="110"/>
      <c r="F104" s="3"/>
      <c r="G104" s="3"/>
      <c r="H104" s="3"/>
      <c r="I104" s="63"/>
      <c r="J104" s="63"/>
      <c r="K104" s="109"/>
      <c r="L104" s="3"/>
      <c r="M104" s="3"/>
      <c r="N104" s="80"/>
      <c r="O104" s="80"/>
      <c r="P104" s="9"/>
      <c r="Q104" s="9"/>
      <c r="R104" s="9"/>
      <c r="S104" s="23"/>
      <c r="T104" s="3"/>
      <c r="U104" s="3"/>
      <c r="V104" s="3"/>
      <c r="W104" s="3"/>
      <c r="X104" s="3"/>
      <c r="Y104" s="3"/>
      <c r="Z104" s="3"/>
    </row>
    <row r="105" spans="1:26" ht="27.75" customHeight="1" x14ac:dyDescent="0.2">
      <c r="A105" s="42" t="s">
        <v>285</v>
      </c>
      <c r="B105" s="23"/>
      <c r="C105" s="9">
        <v>1000</v>
      </c>
      <c r="D105" s="63"/>
      <c r="E105" s="110"/>
      <c r="F105" s="3"/>
      <c r="G105" s="3"/>
      <c r="H105" s="3"/>
      <c r="I105" s="63"/>
      <c r="J105" s="63"/>
      <c r="K105" s="109"/>
      <c r="L105" s="3"/>
      <c r="M105" s="3"/>
      <c r="N105" s="80"/>
      <c r="O105" s="80"/>
      <c r="P105" s="9"/>
      <c r="Q105" s="9"/>
      <c r="R105" s="9"/>
      <c r="S105" s="23"/>
      <c r="T105" s="3"/>
      <c r="U105" s="3"/>
      <c r="V105" s="3"/>
      <c r="W105" s="3"/>
      <c r="X105" s="3"/>
      <c r="Y105" s="3"/>
      <c r="Z105" s="3"/>
    </row>
    <row r="106" spans="1:26" ht="27.75" customHeight="1" x14ac:dyDescent="0.2">
      <c r="A106" s="42" t="s">
        <v>286</v>
      </c>
      <c r="B106" s="23"/>
      <c r="C106" s="9">
        <f>21.2*10</f>
        <v>212</v>
      </c>
      <c r="D106" s="63"/>
      <c r="E106" s="170" t="s">
        <v>287</v>
      </c>
      <c r="F106" s="157"/>
      <c r="G106" s="157"/>
      <c r="H106" s="157"/>
      <c r="I106" s="63"/>
      <c r="J106" s="63"/>
      <c r="K106" s="109"/>
      <c r="L106" s="3"/>
      <c r="M106" s="3"/>
      <c r="N106" s="80"/>
      <c r="O106" s="80"/>
      <c r="P106" s="9"/>
      <c r="Q106" s="9"/>
      <c r="R106" s="9"/>
      <c r="S106" s="23"/>
      <c r="T106" s="3"/>
      <c r="U106" s="3"/>
      <c r="V106" s="3"/>
      <c r="W106" s="3"/>
      <c r="X106" s="3"/>
      <c r="Y106" s="3"/>
      <c r="Z106" s="3"/>
    </row>
    <row r="107" spans="1:26" ht="27.75" customHeight="1" x14ac:dyDescent="0.2">
      <c r="A107" s="111" t="s">
        <v>288</v>
      </c>
      <c r="B107" s="23"/>
      <c r="C107" s="9">
        <v>1220</v>
      </c>
      <c r="D107" s="63"/>
      <c r="E107" s="170" t="s">
        <v>289</v>
      </c>
      <c r="F107" s="157"/>
      <c r="G107" s="110"/>
      <c r="I107" s="63"/>
      <c r="J107" s="63"/>
      <c r="K107" s="109"/>
      <c r="L107" s="109"/>
      <c r="M107" s="109"/>
      <c r="N107" s="80"/>
      <c r="O107" s="80"/>
      <c r="P107" s="9"/>
      <c r="Q107" s="9"/>
      <c r="R107" s="9"/>
      <c r="S107" s="23"/>
    </row>
    <row r="108" spans="1:26" ht="27.75" customHeight="1" x14ac:dyDescent="0.2">
      <c r="A108" s="42" t="s">
        <v>290</v>
      </c>
      <c r="B108" s="23"/>
      <c r="C108" s="9">
        <v>317.2</v>
      </c>
      <c r="D108" s="63"/>
      <c r="E108" s="170" t="s">
        <v>291</v>
      </c>
      <c r="F108" s="157"/>
      <c r="G108" s="157"/>
      <c r="H108" s="157"/>
      <c r="I108" s="63"/>
      <c r="J108" s="63"/>
      <c r="K108" s="109"/>
      <c r="L108" s="109"/>
      <c r="M108" s="109"/>
      <c r="N108" s="80"/>
      <c r="O108" s="80"/>
      <c r="P108" s="9"/>
      <c r="Q108" s="9"/>
      <c r="R108" s="9"/>
      <c r="S108" s="23"/>
    </row>
    <row r="109" spans="1:26" ht="18.75" customHeight="1" x14ac:dyDescent="0.2">
      <c r="A109" s="111" t="s">
        <v>292</v>
      </c>
      <c r="B109" s="23"/>
      <c r="C109" s="9">
        <v>1000</v>
      </c>
      <c r="D109" s="63"/>
      <c r="E109" s="110"/>
      <c r="F109" s="110"/>
      <c r="G109" s="110"/>
      <c r="I109" s="63"/>
      <c r="J109" s="63"/>
      <c r="K109" s="109"/>
      <c r="L109" s="109"/>
      <c r="M109" s="109"/>
      <c r="N109" s="80"/>
      <c r="O109" s="80"/>
      <c r="P109" s="9"/>
      <c r="Q109" s="9"/>
      <c r="R109" s="9"/>
      <c r="S109" s="23"/>
    </row>
    <row r="110" spans="1:26" ht="18" customHeight="1" x14ac:dyDescent="0.2">
      <c r="A110" s="111" t="s">
        <v>293</v>
      </c>
      <c r="B110" s="23"/>
      <c r="C110" s="9">
        <v>1800</v>
      </c>
      <c r="D110" s="63"/>
      <c r="E110" s="110"/>
      <c r="F110" s="110"/>
      <c r="G110" s="110"/>
      <c r="I110" s="63"/>
      <c r="J110" s="63"/>
      <c r="K110" s="109"/>
      <c r="L110" s="109"/>
      <c r="M110" s="109"/>
      <c r="N110" s="80"/>
      <c r="O110" s="80"/>
      <c r="P110" s="9"/>
      <c r="Q110" s="9"/>
      <c r="R110" s="9"/>
      <c r="S110" s="23"/>
    </row>
    <row r="111" spans="1:26" ht="12.75" customHeight="1" x14ac:dyDescent="0.2">
      <c r="A111" s="25"/>
      <c r="B111" s="23"/>
      <c r="C111" s="23"/>
      <c r="D111" s="9"/>
      <c r="E111" s="23"/>
      <c r="F111" s="23"/>
      <c r="G111" s="23"/>
      <c r="H111" s="23"/>
      <c r="I111" s="13"/>
      <c r="J111" s="23"/>
      <c r="K111" s="23"/>
      <c r="L111" s="23"/>
      <c r="M111" s="23"/>
      <c r="N111" s="9"/>
      <c r="O111" s="9"/>
      <c r="P111" s="9"/>
      <c r="Q111" s="9"/>
      <c r="R111" s="9"/>
      <c r="S111" s="23"/>
    </row>
    <row r="112" spans="1:26" ht="12.75" customHeight="1" x14ac:dyDescent="0.2">
      <c r="A112" s="42" t="s">
        <v>192</v>
      </c>
      <c r="B112" s="23"/>
      <c r="C112" s="9">
        <f>SUM(C95:C110)</f>
        <v>29734.38</v>
      </c>
      <c r="D112" s="9"/>
      <c r="E112" s="23"/>
      <c r="F112" s="23"/>
      <c r="G112" s="23"/>
      <c r="H112" s="23"/>
      <c r="I112" s="13"/>
      <c r="J112" s="23"/>
      <c r="K112" s="23"/>
      <c r="L112" s="23"/>
      <c r="M112" s="23"/>
      <c r="N112" s="9"/>
      <c r="O112" s="9"/>
      <c r="P112" s="9"/>
      <c r="Q112" s="9"/>
      <c r="R112" s="9"/>
      <c r="S112" s="23"/>
    </row>
    <row r="113" spans="1:26" ht="12.75" customHeight="1" x14ac:dyDescent="0.2">
      <c r="A113" s="42"/>
      <c r="B113" s="23"/>
      <c r="C113" s="9"/>
      <c r="D113" s="9"/>
      <c r="E113" s="23"/>
      <c r="F113" s="23"/>
      <c r="G113" s="23"/>
      <c r="H113" s="23"/>
      <c r="I113" s="13"/>
      <c r="J113" s="23"/>
      <c r="K113" s="23"/>
      <c r="L113" s="23"/>
      <c r="M113" s="23"/>
      <c r="N113" s="9"/>
      <c r="O113" s="9"/>
      <c r="P113" s="9"/>
      <c r="Q113" s="9"/>
      <c r="R113" s="9"/>
      <c r="S113" s="23"/>
    </row>
    <row r="114" spans="1:26" ht="15" customHeight="1" x14ac:dyDescent="0.25">
      <c r="A114" s="14" t="s">
        <v>53</v>
      </c>
      <c r="B114" s="112"/>
      <c r="C114" s="113"/>
      <c r="D114" s="113"/>
      <c r="E114" s="113"/>
      <c r="F114" s="113"/>
      <c r="G114" s="113"/>
      <c r="H114" s="113"/>
      <c r="I114" s="13"/>
      <c r="J114" s="114"/>
      <c r="K114" s="115"/>
      <c r="L114" s="115"/>
      <c r="M114" s="115"/>
      <c r="N114" s="115"/>
      <c r="O114" s="115"/>
      <c r="P114" s="115"/>
      <c r="Q114" s="115"/>
      <c r="R114" s="9"/>
      <c r="S114" s="23"/>
    </row>
    <row r="115" spans="1:26" ht="15" customHeight="1" x14ac:dyDescent="0.2">
      <c r="A115" s="25" t="s">
        <v>57</v>
      </c>
      <c r="B115" s="9"/>
      <c r="C115" s="9"/>
      <c r="D115" s="9"/>
      <c r="E115" s="9"/>
      <c r="F115" s="9"/>
      <c r="G115" s="9"/>
      <c r="H115" s="9"/>
      <c r="I115" s="116"/>
      <c r="J115" s="23"/>
      <c r="K115" s="23"/>
      <c r="L115" s="9"/>
      <c r="M115" s="9"/>
      <c r="N115" s="9"/>
      <c r="O115" s="9"/>
      <c r="P115" s="9"/>
      <c r="Q115" s="9"/>
      <c r="R115" s="9"/>
      <c r="S115" s="23"/>
    </row>
    <row r="116" spans="1:26" ht="12.75" customHeight="1" x14ac:dyDescent="0.2">
      <c r="A116" s="117"/>
      <c r="B116" s="9"/>
      <c r="C116" s="9"/>
      <c r="D116" s="9"/>
      <c r="E116" s="9"/>
      <c r="F116" s="9"/>
      <c r="G116" s="9"/>
      <c r="H116" s="9"/>
      <c r="I116" s="23"/>
      <c r="J116" s="25"/>
      <c r="K116" s="9"/>
      <c r="L116" s="9"/>
      <c r="M116" s="9"/>
      <c r="N116" s="9"/>
      <c r="O116" s="9"/>
      <c r="P116" s="9"/>
      <c r="Q116" s="9"/>
      <c r="R116" s="9"/>
      <c r="S116" s="23"/>
    </row>
    <row r="117" spans="1:26" ht="12.75" customHeight="1" x14ac:dyDescent="0.2">
      <c r="A117" s="25"/>
      <c r="B117" s="9"/>
      <c r="C117" s="9"/>
      <c r="D117" s="9"/>
      <c r="E117" s="9"/>
      <c r="F117" s="9"/>
      <c r="G117" s="9"/>
      <c r="H117" s="9"/>
      <c r="I117" s="13"/>
      <c r="J117" s="25"/>
      <c r="K117" s="9"/>
      <c r="L117" s="9"/>
      <c r="M117" s="9"/>
      <c r="N117" s="9"/>
      <c r="O117" s="9"/>
      <c r="P117" s="9"/>
      <c r="Q117" s="9"/>
      <c r="R117" s="9"/>
      <c r="S117" s="23"/>
    </row>
    <row r="118" spans="1:26" ht="12.75" customHeight="1" x14ac:dyDescent="0.2">
      <c r="A118" s="72" t="s">
        <v>59</v>
      </c>
      <c r="B118" s="84"/>
      <c r="C118" s="73"/>
      <c r="D118" s="73"/>
      <c r="E118" s="73"/>
      <c r="F118" s="73"/>
      <c r="G118" s="73"/>
      <c r="H118" s="73"/>
      <c r="I118" s="13"/>
      <c r="J118" s="35"/>
      <c r="K118" s="118"/>
      <c r="L118" s="118"/>
      <c r="M118" s="9"/>
      <c r="N118" s="9"/>
      <c r="O118" s="9"/>
      <c r="P118" s="9"/>
      <c r="Q118" s="9"/>
      <c r="R118" s="9"/>
      <c r="S118" s="23"/>
    </row>
    <row r="119" spans="1:26" ht="12.75" customHeight="1" x14ac:dyDescent="0.2">
      <c r="A119" s="25" t="s">
        <v>56</v>
      </c>
      <c r="B119" s="9"/>
      <c r="C119" s="9">
        <v>300</v>
      </c>
      <c r="D119" s="9"/>
      <c r="E119" s="9" t="s">
        <v>294</v>
      </c>
      <c r="F119" s="9"/>
      <c r="G119" s="9"/>
      <c r="H119" s="9"/>
      <c r="I119" s="13"/>
      <c r="J119" s="25"/>
      <c r="K119" s="9"/>
      <c r="L119" s="9"/>
      <c r="M119" s="9"/>
      <c r="N119" s="9"/>
      <c r="O119" s="9"/>
      <c r="P119" s="9"/>
      <c r="Q119" s="9"/>
      <c r="R119" s="9"/>
      <c r="S119" s="23"/>
    </row>
    <row r="120" spans="1:26" ht="12.75" customHeight="1" x14ac:dyDescent="0.2">
      <c r="A120" s="25" t="s">
        <v>295</v>
      </c>
      <c r="B120" s="9"/>
      <c r="C120" s="9">
        <v>1464</v>
      </c>
      <c r="D120" s="9"/>
      <c r="E120" s="9" t="s">
        <v>296</v>
      </c>
      <c r="F120" s="9"/>
      <c r="G120" s="9"/>
      <c r="H120" s="9"/>
      <c r="I120" s="13"/>
      <c r="J120" s="23"/>
      <c r="K120" s="23"/>
      <c r="L120" s="23"/>
      <c r="M120" s="23"/>
      <c r="N120" s="9"/>
      <c r="O120" s="9"/>
      <c r="P120" s="9"/>
      <c r="Q120" s="9"/>
      <c r="R120" s="9"/>
      <c r="S120" s="23"/>
    </row>
    <row r="121" spans="1:26" ht="12.75" customHeight="1" x14ac:dyDescent="0.2">
      <c r="A121" s="25" t="s">
        <v>61</v>
      </c>
      <c r="B121" s="9"/>
      <c r="C121" s="9">
        <v>3000</v>
      </c>
      <c r="D121" s="9"/>
      <c r="E121" s="9"/>
      <c r="F121" s="9"/>
      <c r="G121" s="9"/>
      <c r="H121" s="9"/>
      <c r="I121" s="13"/>
      <c r="J121" s="23"/>
      <c r="K121" s="23"/>
      <c r="L121" s="23"/>
      <c r="M121" s="23"/>
      <c r="N121" s="9"/>
      <c r="O121" s="9"/>
      <c r="P121" s="9"/>
      <c r="Q121" s="9"/>
      <c r="R121" s="9"/>
      <c r="S121" s="2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25"/>
      <c r="B122" s="9"/>
      <c r="C122" s="9">
        <v>5000</v>
      </c>
      <c r="D122" s="9"/>
      <c r="E122" s="9" t="s">
        <v>297</v>
      </c>
      <c r="F122" s="9"/>
      <c r="G122" s="9"/>
      <c r="H122" s="9"/>
      <c r="I122" s="13"/>
      <c r="J122" s="23"/>
      <c r="K122" s="23"/>
      <c r="L122" s="23"/>
      <c r="M122" s="23"/>
      <c r="N122" s="9"/>
      <c r="O122" s="9"/>
      <c r="P122" s="9"/>
      <c r="Q122" s="9"/>
      <c r="R122" s="9"/>
      <c r="S122" s="23"/>
    </row>
    <row r="123" spans="1:26" ht="12.75" customHeight="1" x14ac:dyDescent="0.2">
      <c r="C123" s="23"/>
      <c r="D123" s="9"/>
      <c r="E123" s="23"/>
      <c r="I123" s="110"/>
      <c r="J123" s="23"/>
      <c r="K123" s="23"/>
      <c r="L123" s="23"/>
      <c r="M123" s="23"/>
      <c r="N123" s="9"/>
      <c r="O123" s="9"/>
      <c r="P123" s="9"/>
      <c r="Q123" s="9"/>
      <c r="R123" s="9"/>
      <c r="S123" s="23"/>
    </row>
    <row r="124" spans="1:26" ht="12.75" customHeight="1" x14ac:dyDescent="0.2">
      <c r="A124" s="25"/>
      <c r="B124" s="9"/>
      <c r="C124" s="9">
        <f>SUM(C119:C123)</f>
        <v>9764</v>
      </c>
      <c r="D124" s="9"/>
      <c r="H124" s="9"/>
      <c r="I124" s="13"/>
      <c r="J124" s="23"/>
      <c r="K124" s="23"/>
      <c r="L124" s="23"/>
      <c r="M124" s="23"/>
      <c r="N124" s="9"/>
      <c r="O124" s="9"/>
      <c r="P124" s="9"/>
      <c r="Q124" s="9"/>
      <c r="R124" s="9"/>
      <c r="S124" s="23"/>
    </row>
    <row r="125" spans="1:26" ht="12.75" customHeight="1" x14ac:dyDescent="0.2">
      <c r="A125" s="25"/>
      <c r="B125" s="119"/>
      <c r="C125" s="119"/>
      <c r="D125" s="66"/>
      <c r="E125" s="9"/>
      <c r="F125" s="9"/>
      <c r="G125" s="9"/>
      <c r="H125" s="9"/>
      <c r="I125" s="13"/>
      <c r="J125" s="23"/>
      <c r="K125" s="23"/>
      <c r="L125" s="23"/>
      <c r="M125" s="23"/>
      <c r="N125" s="9"/>
      <c r="O125" s="9"/>
      <c r="P125" s="9"/>
      <c r="Q125" s="9"/>
      <c r="R125" s="9"/>
      <c r="S125" s="23"/>
    </row>
    <row r="126" spans="1:26" ht="12.75" customHeight="1" x14ac:dyDescent="0.2">
      <c r="A126" s="72" t="s">
        <v>74</v>
      </c>
      <c r="B126" s="84"/>
      <c r="C126" s="73"/>
      <c r="D126" s="73"/>
      <c r="E126" s="73"/>
      <c r="F126" s="73"/>
      <c r="G126" s="73"/>
      <c r="H126" s="73"/>
      <c r="I126" s="13"/>
      <c r="J126" s="35"/>
      <c r="K126" s="118"/>
      <c r="L126" s="118"/>
      <c r="M126" s="9"/>
      <c r="N126" s="9"/>
      <c r="O126" s="9"/>
      <c r="P126" s="9"/>
      <c r="Q126" s="9"/>
      <c r="R126" s="9"/>
      <c r="S126" s="23"/>
    </row>
    <row r="127" spans="1:26" ht="18.75" customHeight="1" x14ac:dyDescent="0.2">
      <c r="A127" s="25" t="s">
        <v>298</v>
      </c>
      <c r="B127" s="9" t="s">
        <v>299</v>
      </c>
      <c r="C127" s="9"/>
      <c r="D127" s="120" t="s">
        <v>300</v>
      </c>
      <c r="E127" s="120"/>
      <c r="F127" s="120"/>
      <c r="G127" s="120"/>
      <c r="H127" s="120"/>
      <c r="I127" s="13"/>
      <c r="J127" s="25"/>
      <c r="K127" s="9"/>
      <c r="L127" s="9"/>
      <c r="M127" s="9"/>
      <c r="N127" s="23"/>
      <c r="O127" s="23"/>
      <c r="P127" s="9"/>
      <c r="Q127" s="9"/>
      <c r="R127" s="23"/>
      <c r="S127" s="23"/>
    </row>
    <row r="128" spans="1:26" ht="12.75" customHeight="1" x14ac:dyDescent="0.2">
      <c r="A128" s="25" t="s">
        <v>31</v>
      </c>
      <c r="B128" s="23"/>
      <c r="C128" s="9"/>
      <c r="D128" s="23"/>
      <c r="E128" s="9"/>
      <c r="F128" s="9"/>
      <c r="G128" s="9"/>
      <c r="H128" s="9"/>
      <c r="I128" s="13"/>
      <c r="J128" s="35"/>
      <c r="K128" s="79"/>
      <c r="L128" s="79"/>
      <c r="M128" s="79"/>
      <c r="N128" s="79"/>
      <c r="O128" s="79"/>
      <c r="P128" s="9"/>
      <c r="Q128" s="9"/>
      <c r="R128" s="9"/>
      <c r="S128" s="23"/>
    </row>
    <row r="129" spans="1:26" ht="12.75" customHeight="1" x14ac:dyDescent="0.2">
      <c r="A129" s="25" t="s">
        <v>28</v>
      </c>
      <c r="B129" s="9"/>
      <c r="C129" s="9"/>
      <c r="D129" s="9"/>
      <c r="E129" s="9"/>
      <c r="F129" s="9"/>
      <c r="G129" s="9"/>
      <c r="H129" s="9"/>
      <c r="I129" s="13"/>
      <c r="J129" s="23"/>
      <c r="K129" s="79"/>
      <c r="L129" s="79"/>
      <c r="M129" s="79"/>
      <c r="N129" s="79"/>
      <c r="O129" s="79"/>
      <c r="P129" s="9"/>
      <c r="Q129" s="9"/>
      <c r="R129" s="9"/>
      <c r="S129" s="23"/>
    </row>
    <row r="130" spans="1:26" ht="12.75" customHeight="1" x14ac:dyDescent="0.2">
      <c r="A130" s="25" t="s">
        <v>301</v>
      </c>
      <c r="B130" s="9"/>
      <c r="C130" s="9">
        <v>300</v>
      </c>
      <c r="E130" s="9"/>
      <c r="F130" s="9"/>
      <c r="G130" s="9"/>
      <c r="H130" s="9"/>
      <c r="I130" s="13"/>
      <c r="J130" s="23"/>
      <c r="K130" s="23"/>
      <c r="L130" s="23"/>
      <c r="M130" s="23"/>
      <c r="N130" s="79"/>
      <c r="O130" s="79"/>
      <c r="P130" s="9"/>
      <c r="Q130" s="9"/>
      <c r="R130" s="9"/>
      <c r="S130" s="23"/>
    </row>
    <row r="131" spans="1:26" ht="12.75" customHeight="1" x14ac:dyDescent="0.2">
      <c r="A131" s="25" t="s">
        <v>241</v>
      </c>
      <c r="B131" s="9"/>
      <c r="C131" s="9">
        <f>SUM(C127:C130)</f>
        <v>300</v>
      </c>
      <c r="E131" s="9"/>
      <c r="F131" s="9"/>
      <c r="G131" s="9"/>
      <c r="H131" s="9"/>
      <c r="I131" s="13"/>
      <c r="J131" s="23"/>
      <c r="K131" s="23"/>
      <c r="L131" s="23"/>
      <c r="M131" s="23"/>
      <c r="N131" s="79"/>
      <c r="O131" s="79"/>
      <c r="P131" s="9"/>
      <c r="Q131" s="9"/>
      <c r="R131" s="9"/>
      <c r="S131" s="23"/>
    </row>
    <row r="132" spans="1:26" ht="12.75" customHeight="1" x14ac:dyDescent="0.2">
      <c r="A132" s="25"/>
      <c r="B132" s="9"/>
      <c r="C132" s="9"/>
      <c r="D132" s="9"/>
      <c r="E132" s="9"/>
      <c r="F132" s="9"/>
      <c r="G132" s="9"/>
      <c r="H132" s="9"/>
      <c r="I132" s="23"/>
      <c r="J132" s="23"/>
      <c r="K132" s="23"/>
      <c r="L132" s="23"/>
      <c r="M132" s="23"/>
      <c r="N132" s="23"/>
      <c r="O132" s="23"/>
      <c r="P132" s="9"/>
      <c r="Q132" s="9"/>
      <c r="R132" s="9"/>
      <c r="S132" s="23"/>
    </row>
    <row r="133" spans="1:26" ht="15" customHeight="1" x14ac:dyDescent="0.25">
      <c r="A133" s="14" t="s">
        <v>81</v>
      </c>
      <c r="B133" s="112"/>
      <c r="C133" s="113"/>
      <c r="D133" s="113"/>
      <c r="E133" s="113"/>
      <c r="F133" s="113"/>
      <c r="G133" s="113"/>
      <c r="H133" s="113"/>
      <c r="I133" s="23"/>
      <c r="J133" s="115"/>
      <c r="K133" s="115"/>
      <c r="L133" s="115"/>
      <c r="M133" s="23"/>
      <c r="N133" s="115"/>
      <c r="O133" s="115"/>
      <c r="P133" s="115"/>
      <c r="Q133" s="115"/>
      <c r="R133" s="9"/>
      <c r="S133" s="23"/>
    </row>
    <row r="134" spans="1:26" ht="15" customHeight="1" x14ac:dyDescent="0.25">
      <c r="A134" s="53"/>
      <c r="B134" s="9"/>
      <c r="C134" s="115"/>
      <c r="D134" s="115"/>
      <c r="E134" s="115"/>
      <c r="F134" s="115"/>
      <c r="G134" s="115"/>
      <c r="H134" s="115"/>
      <c r="I134" s="23"/>
      <c r="J134" s="25"/>
      <c r="K134" s="9"/>
      <c r="L134" s="9"/>
      <c r="M134" s="9"/>
      <c r="N134" s="9"/>
      <c r="O134" s="9"/>
      <c r="P134" s="9"/>
      <c r="Q134" s="9"/>
      <c r="R134" s="9"/>
    </row>
    <row r="135" spans="1:26" ht="12.75" customHeight="1" x14ac:dyDescent="0.2">
      <c r="A135" s="72" t="s">
        <v>302</v>
      </c>
      <c r="B135" s="73"/>
      <c r="C135" s="73"/>
      <c r="D135" s="106">
        <v>2020</v>
      </c>
      <c r="E135" s="73" t="s">
        <v>303</v>
      </c>
      <c r="F135" s="73" t="s">
        <v>304</v>
      </c>
      <c r="G135" s="73" t="s">
        <v>192</v>
      </c>
      <c r="H135" s="73"/>
      <c r="I135" s="73"/>
      <c r="M135" s="23"/>
      <c r="N135" s="9"/>
      <c r="O135" s="9"/>
      <c r="P135" s="9"/>
      <c r="Q135" s="9"/>
      <c r="R135" s="9"/>
    </row>
    <row r="136" spans="1:26" ht="25.5" customHeight="1" x14ac:dyDescent="0.2">
      <c r="A136" s="20" t="s">
        <v>305</v>
      </c>
      <c r="B136" s="9"/>
      <c r="C136" s="121">
        <v>0.04</v>
      </c>
      <c r="D136" s="9">
        <v>3.53</v>
      </c>
      <c r="E136" s="23">
        <v>160</v>
      </c>
      <c r="F136" s="64">
        <v>3</v>
      </c>
      <c r="G136" s="9">
        <f t="shared" ref="G136:G138" si="5">+E136*D136*F136</f>
        <v>1694.3999999999999</v>
      </c>
      <c r="H136" s="171" t="s">
        <v>306</v>
      </c>
      <c r="I136" s="157"/>
      <c r="J136" s="23"/>
      <c r="K136" s="23"/>
      <c r="L136" s="23"/>
      <c r="M136" s="9"/>
      <c r="N136" s="9"/>
      <c r="O136" s="9"/>
      <c r="P136" s="9"/>
      <c r="Q136" s="9"/>
      <c r="R136" s="9"/>
    </row>
    <row r="137" spans="1:26" ht="28.5" customHeight="1" x14ac:dyDescent="0.2">
      <c r="A137" s="20" t="s">
        <v>307</v>
      </c>
      <c r="B137" s="9"/>
      <c r="C137" s="121">
        <v>0.04</v>
      </c>
      <c r="D137" s="9">
        <v>5.95</v>
      </c>
      <c r="E137" s="23">
        <v>140</v>
      </c>
      <c r="F137" s="64">
        <v>3</v>
      </c>
      <c r="G137" s="9">
        <f t="shared" si="5"/>
        <v>2499</v>
      </c>
      <c r="H137" s="157"/>
      <c r="I137" s="157"/>
      <c r="J137" s="23"/>
      <c r="K137" s="23"/>
      <c r="L137" s="23"/>
      <c r="M137" s="64"/>
      <c r="N137" s="9"/>
      <c r="O137" s="9"/>
      <c r="P137" s="9"/>
      <c r="Q137" s="9"/>
      <c r="R137" s="9"/>
    </row>
    <row r="138" spans="1:26" ht="18.75" customHeight="1" x14ac:dyDescent="0.2">
      <c r="A138" s="25" t="s">
        <v>308</v>
      </c>
      <c r="B138" s="9"/>
      <c r="C138" s="121"/>
      <c r="D138" s="9">
        <v>19.75</v>
      </c>
      <c r="E138" s="23">
        <v>4</v>
      </c>
      <c r="F138" s="64">
        <v>3</v>
      </c>
      <c r="G138" s="9">
        <f t="shared" si="5"/>
        <v>237</v>
      </c>
      <c r="H138" s="122"/>
      <c r="I138" s="122"/>
      <c r="J138" s="23"/>
      <c r="K138" s="23"/>
      <c r="L138" s="23"/>
      <c r="M138" s="64"/>
      <c r="N138" s="9"/>
      <c r="O138" s="9"/>
      <c r="P138" s="9"/>
      <c r="Q138" s="9"/>
      <c r="R138" s="9"/>
    </row>
    <row r="139" spans="1:26" ht="12.75" customHeight="1" x14ac:dyDescent="0.2">
      <c r="A139" s="25" t="s">
        <v>31</v>
      </c>
      <c r="B139" s="9">
        <f>600+30+50</f>
        <v>680</v>
      </c>
      <c r="C139" s="121">
        <v>0.22</v>
      </c>
      <c r="D139" s="9">
        <f>+B139*C139+B139</f>
        <v>829.6</v>
      </c>
      <c r="E139" s="23"/>
      <c r="F139" s="64">
        <v>3</v>
      </c>
      <c r="G139" s="9">
        <f>+D139*F139</f>
        <v>2488.8000000000002</v>
      </c>
      <c r="H139" s="172" t="s">
        <v>309</v>
      </c>
      <c r="I139" s="157"/>
      <c r="J139" s="157"/>
      <c r="K139" s="157"/>
      <c r="L139" s="157"/>
      <c r="M139" s="9"/>
      <c r="N139" s="9"/>
      <c r="O139" s="9"/>
      <c r="P139" s="9"/>
      <c r="Q139" s="9"/>
      <c r="R139" s="9"/>
    </row>
    <row r="140" spans="1:26" ht="12.75" customHeight="1" x14ac:dyDescent="0.2">
      <c r="A140" s="25" t="s">
        <v>57</v>
      </c>
      <c r="B140" s="9"/>
      <c r="C140" s="9"/>
      <c r="D140" s="9"/>
      <c r="F140" s="23"/>
      <c r="G140" s="9">
        <v>200</v>
      </c>
      <c r="H140" s="23"/>
      <c r="I140" s="9"/>
      <c r="J140" s="25"/>
      <c r="K140" s="23"/>
      <c r="L140" s="23"/>
      <c r="M140" s="9"/>
      <c r="N140" s="9"/>
      <c r="O140" s="9"/>
      <c r="P140" s="9"/>
      <c r="Q140" s="9"/>
      <c r="R140" s="9"/>
    </row>
    <row r="141" spans="1:26" ht="12.75" customHeight="1" x14ac:dyDescent="0.2">
      <c r="A141" s="25" t="s">
        <v>310</v>
      </c>
      <c r="B141" s="9"/>
      <c r="C141" s="9"/>
      <c r="D141" s="9"/>
      <c r="F141" s="23"/>
      <c r="G141" s="9">
        <v>315</v>
      </c>
      <c r="H141" s="23"/>
      <c r="I141" s="9"/>
      <c r="J141" s="25"/>
      <c r="K141" s="23"/>
      <c r="L141" s="23"/>
      <c r="M141" s="9"/>
      <c r="N141" s="9"/>
      <c r="O141" s="9"/>
      <c r="P141" s="9"/>
      <c r="Q141" s="9"/>
      <c r="R141" s="9"/>
    </row>
    <row r="142" spans="1:26" ht="12.75" customHeight="1" x14ac:dyDescent="0.2">
      <c r="D142" s="9"/>
    </row>
    <row r="143" spans="1:26" ht="14.25" customHeight="1" x14ac:dyDescent="0.2">
      <c r="A143" s="25" t="s">
        <v>311</v>
      </c>
      <c r="D143" s="9">
        <v>4758</v>
      </c>
      <c r="E143" s="23" t="s">
        <v>312</v>
      </c>
      <c r="I143" s="9"/>
      <c r="L143" s="25"/>
      <c r="M143" s="9"/>
      <c r="N143" s="121"/>
      <c r="O143" s="9"/>
      <c r="P143" s="23"/>
      <c r="Q143" s="64"/>
      <c r="R143" s="9"/>
    </row>
    <row r="144" spans="1:26" ht="14.25" customHeight="1" x14ac:dyDescent="0.2">
      <c r="A144" s="25" t="s">
        <v>313</v>
      </c>
      <c r="B144" s="3"/>
      <c r="C144" s="3"/>
      <c r="D144" s="9">
        <v>5490</v>
      </c>
      <c r="E144" s="3" t="s">
        <v>314</v>
      </c>
      <c r="F144" s="3"/>
      <c r="G144" s="3"/>
      <c r="H144" s="23"/>
      <c r="I144" s="9"/>
      <c r="J144" s="3"/>
      <c r="K144" s="3"/>
      <c r="L144" s="25"/>
      <c r="M144" s="9"/>
      <c r="N144" s="121"/>
      <c r="O144" s="9"/>
      <c r="P144" s="23"/>
      <c r="Q144" s="64"/>
      <c r="R144" s="9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">
      <c r="A145" s="25" t="s">
        <v>315</v>
      </c>
      <c r="B145" s="3"/>
      <c r="C145" s="3"/>
      <c r="D145" s="9">
        <v>250</v>
      </c>
      <c r="E145" s="3"/>
      <c r="F145" s="3"/>
      <c r="G145" s="3"/>
      <c r="H145" s="23"/>
      <c r="I145" s="9"/>
      <c r="J145" s="3"/>
      <c r="K145" s="3"/>
      <c r="L145" s="25"/>
      <c r="M145" s="9"/>
      <c r="N145" s="121"/>
      <c r="O145" s="9"/>
      <c r="P145" s="23"/>
      <c r="Q145" s="64"/>
      <c r="R145" s="9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">
      <c r="A146" s="25" t="s">
        <v>316</v>
      </c>
      <c r="D146" s="9">
        <v>-1200</v>
      </c>
      <c r="H146" s="23"/>
      <c r="I146" s="9"/>
      <c r="N146" s="121"/>
      <c r="O146" s="9"/>
      <c r="P146" s="23"/>
      <c r="Q146" s="64"/>
      <c r="R146" s="9"/>
    </row>
    <row r="147" spans="1:26" ht="14.25" customHeight="1" x14ac:dyDescent="0.2">
      <c r="A147" s="25" t="s">
        <v>317</v>
      </c>
      <c r="D147" s="9">
        <v>-1200</v>
      </c>
      <c r="H147" s="23"/>
      <c r="I147" s="9"/>
      <c r="N147" s="121"/>
      <c r="O147" s="9"/>
      <c r="P147" s="23"/>
      <c r="Q147" s="64"/>
      <c r="R147" s="9"/>
    </row>
    <row r="148" spans="1:26" ht="14.25" customHeight="1" x14ac:dyDescent="0.2">
      <c r="D148" s="9"/>
      <c r="H148" s="23"/>
      <c r="I148" s="9"/>
      <c r="L148" s="25"/>
      <c r="M148" s="9"/>
      <c r="N148" s="121"/>
      <c r="O148" s="9"/>
      <c r="Q148" s="64"/>
      <c r="R148" s="9"/>
    </row>
    <row r="149" spans="1:26" ht="14.25" customHeight="1" x14ac:dyDescent="0.2">
      <c r="D149" s="35">
        <f>SUM(D143:D148)</f>
        <v>8098</v>
      </c>
      <c r="H149" s="23"/>
      <c r="I149" s="9"/>
      <c r="L149" s="25"/>
      <c r="M149" s="9"/>
      <c r="N149" s="121"/>
      <c r="O149" s="9"/>
      <c r="P149" s="64"/>
      <c r="R149" s="9"/>
    </row>
    <row r="150" spans="1:26" ht="12.75" customHeight="1" x14ac:dyDescent="0.2">
      <c r="D150" s="9"/>
      <c r="H150" s="23"/>
      <c r="I150" s="9"/>
      <c r="L150" s="25"/>
      <c r="M150" s="9"/>
      <c r="N150" s="121"/>
      <c r="O150" s="9"/>
      <c r="P150" s="64"/>
      <c r="R150" s="9"/>
    </row>
    <row r="151" spans="1:26" ht="12.75" customHeight="1" x14ac:dyDescent="0.2">
      <c r="A151" s="72" t="s">
        <v>90</v>
      </c>
      <c r="B151" s="73"/>
      <c r="C151" s="73"/>
      <c r="D151" s="73"/>
      <c r="E151" s="107"/>
      <c r="F151" s="73"/>
      <c r="G151" s="73"/>
      <c r="H151" s="73"/>
      <c r="I151" s="13"/>
      <c r="J151" s="35"/>
      <c r="K151" s="118"/>
      <c r="L151" s="118"/>
      <c r="M151" s="123"/>
      <c r="N151" s="75"/>
      <c r="O151" s="9"/>
      <c r="P151" s="9"/>
      <c r="Q151" s="9"/>
      <c r="R151" s="9"/>
    </row>
    <row r="152" spans="1:26" ht="25.5" customHeight="1" x14ac:dyDescent="0.2">
      <c r="A152" s="35" t="s">
        <v>318</v>
      </c>
      <c r="B152" s="23"/>
      <c r="C152" s="75" t="s">
        <v>319</v>
      </c>
      <c r="D152" s="104" t="s">
        <v>320</v>
      </c>
      <c r="E152" s="75" t="s">
        <v>192</v>
      </c>
      <c r="F152" s="164" t="s">
        <v>321</v>
      </c>
      <c r="G152" s="157"/>
      <c r="H152" s="157"/>
      <c r="I152" s="13"/>
      <c r="J152" s="124"/>
      <c r="K152" s="124"/>
      <c r="L152" s="124"/>
      <c r="M152" s="124"/>
      <c r="N152" s="124"/>
      <c r="O152" s="124"/>
      <c r="P152" s="9"/>
      <c r="Q152" s="9"/>
      <c r="R152" s="9"/>
    </row>
    <row r="153" spans="1:26" ht="12.75" customHeight="1" x14ac:dyDescent="0.2">
      <c r="A153" s="25" t="s">
        <v>322</v>
      </c>
      <c r="B153" s="23" t="s">
        <v>323</v>
      </c>
      <c r="C153" s="64">
        <v>2</v>
      </c>
      <c r="D153" s="9">
        <v>1.98</v>
      </c>
      <c r="E153" s="9">
        <f t="shared" ref="E153:E158" si="6">+D153*300*C153</f>
        <v>1188</v>
      </c>
      <c r="F153" s="165"/>
      <c r="G153" s="157"/>
      <c r="H153" s="157"/>
      <c r="I153" s="13"/>
      <c r="J153" s="124"/>
      <c r="K153" s="124"/>
      <c r="L153" s="124"/>
      <c r="M153" s="124"/>
      <c r="N153" s="124"/>
      <c r="O153" s="124"/>
      <c r="P153" s="9"/>
      <c r="Q153" s="9"/>
      <c r="R153" s="9"/>
    </row>
    <row r="154" spans="1:26" ht="12.75" customHeight="1" x14ac:dyDescent="0.2">
      <c r="A154" s="25"/>
      <c r="B154" s="23" t="s">
        <v>324</v>
      </c>
      <c r="C154" s="64">
        <v>1</v>
      </c>
      <c r="D154" s="9">
        <v>2.86</v>
      </c>
      <c r="E154" s="9">
        <f t="shared" si="6"/>
        <v>858</v>
      </c>
      <c r="F154" s="125"/>
      <c r="G154" s="125"/>
      <c r="H154" s="125"/>
      <c r="I154" s="13"/>
      <c r="J154" s="124"/>
      <c r="K154" s="124"/>
      <c r="L154" s="124"/>
      <c r="M154" s="124"/>
      <c r="N154" s="124"/>
      <c r="O154" s="124"/>
      <c r="P154" s="9"/>
      <c r="Q154" s="9"/>
      <c r="R154" s="9"/>
    </row>
    <row r="155" spans="1:26" ht="12.75" customHeight="1" x14ac:dyDescent="0.2">
      <c r="A155" s="25"/>
      <c r="B155" s="23" t="s">
        <v>325</v>
      </c>
      <c r="C155" s="52"/>
      <c r="D155" s="9">
        <v>3.46</v>
      </c>
      <c r="E155" s="9">
        <f t="shared" si="6"/>
        <v>0</v>
      </c>
      <c r="F155" s="126"/>
      <c r="G155" s="126"/>
      <c r="H155" s="125"/>
      <c r="I155" s="13"/>
      <c r="J155" s="124"/>
      <c r="K155" s="124"/>
      <c r="L155" s="124"/>
      <c r="M155" s="124"/>
      <c r="N155" s="124"/>
      <c r="O155" s="124"/>
      <c r="P155" s="9"/>
      <c r="Q155" s="9"/>
      <c r="R155" s="9"/>
    </row>
    <row r="156" spans="1:26" ht="12.75" customHeight="1" x14ac:dyDescent="0.2">
      <c r="A156" s="25"/>
      <c r="B156" s="23" t="s">
        <v>326</v>
      </c>
      <c r="C156" s="52"/>
      <c r="D156" s="9">
        <v>5.88</v>
      </c>
      <c r="E156" s="9">
        <f t="shared" si="6"/>
        <v>0</v>
      </c>
      <c r="F156" s="126"/>
      <c r="G156" s="126"/>
      <c r="H156" s="125"/>
      <c r="I156" s="13"/>
      <c r="J156" s="124"/>
      <c r="K156" s="124"/>
      <c r="L156" s="124"/>
      <c r="M156" s="124"/>
      <c r="N156" s="124"/>
      <c r="O156" s="124"/>
      <c r="P156" s="9"/>
      <c r="Q156" s="9"/>
      <c r="R156" s="9"/>
    </row>
    <row r="157" spans="1:26" ht="12.75" customHeight="1" x14ac:dyDescent="0.2">
      <c r="A157" s="25" t="s">
        <v>327</v>
      </c>
      <c r="B157" s="23" t="s">
        <v>323</v>
      </c>
      <c r="C157" s="64"/>
      <c r="D157" s="9">
        <v>2.69</v>
      </c>
      <c r="E157" s="9">
        <f t="shared" si="6"/>
        <v>0</v>
      </c>
      <c r="F157" s="165"/>
      <c r="G157" s="157"/>
      <c r="H157" s="157"/>
      <c r="I157" s="13"/>
      <c r="J157" s="124"/>
      <c r="K157" s="124"/>
      <c r="L157" s="124"/>
      <c r="M157" s="124"/>
      <c r="N157" s="124"/>
      <c r="O157" s="124"/>
      <c r="Q157" s="9"/>
      <c r="R157" s="9"/>
    </row>
    <row r="158" spans="1:26" ht="12.75" customHeight="1" x14ac:dyDescent="0.2">
      <c r="A158" s="23"/>
      <c r="B158" s="23" t="s">
        <v>324</v>
      </c>
      <c r="C158" s="64"/>
      <c r="D158" s="9">
        <v>3.65</v>
      </c>
      <c r="E158" s="9">
        <f t="shared" si="6"/>
        <v>0</v>
      </c>
      <c r="F158" s="165" t="s">
        <v>328</v>
      </c>
      <c r="G158" s="157"/>
      <c r="H158" s="157"/>
      <c r="I158" s="157"/>
      <c r="J158" s="157"/>
      <c r="K158" s="124"/>
      <c r="L158" s="124"/>
      <c r="M158" s="124"/>
      <c r="N158" s="124"/>
      <c r="O158" s="124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6.5" customHeight="1" x14ac:dyDescent="0.2">
      <c r="A159" s="25"/>
      <c r="B159" s="23" t="s">
        <v>325</v>
      </c>
      <c r="C159" s="3">
        <v>1</v>
      </c>
      <c r="D159" s="9">
        <v>4.72</v>
      </c>
      <c r="E159" s="9">
        <f>+D159*200*C159</f>
        <v>944</v>
      </c>
      <c r="F159" s="165"/>
      <c r="G159" s="157"/>
      <c r="H159" s="157"/>
      <c r="I159" s="13"/>
      <c r="J159" s="124"/>
      <c r="K159" s="124"/>
      <c r="L159" s="124"/>
      <c r="M159" s="124"/>
      <c r="N159" s="124"/>
      <c r="O159" s="124"/>
    </row>
    <row r="160" spans="1:26" ht="15" customHeight="1" x14ac:dyDescent="0.2">
      <c r="A160" s="25" t="s">
        <v>329</v>
      </c>
      <c r="B160" s="23" t="s">
        <v>330</v>
      </c>
      <c r="C160" s="64">
        <v>4</v>
      </c>
      <c r="D160" s="9">
        <v>3.45</v>
      </c>
      <c r="E160" s="9">
        <f>+D160*300*C160</f>
        <v>4140</v>
      </c>
      <c r="F160" s="165" t="s">
        <v>331</v>
      </c>
      <c r="G160" s="157"/>
      <c r="H160" s="157"/>
      <c r="I160" s="13"/>
      <c r="J160" s="25"/>
      <c r="K160" s="9"/>
      <c r="L160" s="9"/>
      <c r="M160" s="9"/>
      <c r="N160" s="23"/>
      <c r="O160" s="23"/>
    </row>
    <row r="161" spans="1:26" ht="15" customHeight="1" x14ac:dyDescent="0.2">
      <c r="A161" s="25"/>
      <c r="B161" s="23"/>
      <c r="C161" s="64"/>
      <c r="D161" s="9"/>
      <c r="E161" s="9"/>
      <c r="F161" s="125"/>
      <c r="G161" s="125"/>
      <c r="H161" s="125"/>
      <c r="I161" s="13"/>
      <c r="J161" s="25"/>
      <c r="K161" s="9"/>
      <c r="L161" s="9"/>
      <c r="M161" s="9"/>
      <c r="N161" s="23"/>
      <c r="O161" s="23"/>
    </row>
    <row r="162" spans="1:26" ht="16.5" customHeight="1" x14ac:dyDescent="0.25">
      <c r="A162" s="127" t="s">
        <v>332</v>
      </c>
      <c r="B162" s="128"/>
      <c r="C162" s="129"/>
      <c r="D162" s="130"/>
      <c r="E162" s="131">
        <f>SUM(E153:E161)</f>
        <v>7130</v>
      </c>
      <c r="F162" s="132"/>
      <c r="G162" s="132"/>
      <c r="H162" s="132"/>
      <c r="I162" s="13"/>
      <c r="J162" s="25"/>
      <c r="K162" s="9"/>
      <c r="L162" s="9"/>
      <c r="M162" s="9"/>
      <c r="N162" s="23"/>
      <c r="O162" s="23"/>
    </row>
    <row r="163" spans="1:26" ht="30" customHeight="1" x14ac:dyDescent="0.2">
      <c r="A163" s="25" t="s">
        <v>333</v>
      </c>
      <c r="B163" s="23"/>
      <c r="C163" s="64">
        <v>4</v>
      </c>
      <c r="D163" s="9">
        <v>122</v>
      </c>
      <c r="E163" s="9">
        <f>+D163*C163</f>
        <v>488</v>
      </c>
      <c r="F163" s="166" t="s">
        <v>334</v>
      </c>
      <c r="G163" s="157"/>
      <c r="H163" s="157"/>
      <c r="I163" s="10" t="s">
        <v>335</v>
      </c>
      <c r="J163" s="9"/>
      <c r="K163" s="9"/>
      <c r="M163" s="9"/>
      <c r="N163" s="23"/>
      <c r="O163" s="23"/>
    </row>
    <row r="164" spans="1:26" ht="16.5" customHeight="1" x14ac:dyDescent="0.2">
      <c r="A164" s="25"/>
      <c r="B164" s="23"/>
      <c r="C164" s="64"/>
      <c r="D164" s="9">
        <v>8.4600000000000009</v>
      </c>
      <c r="E164" s="9">
        <v>300</v>
      </c>
      <c r="F164" s="173" t="s">
        <v>336</v>
      </c>
      <c r="G164" s="157"/>
      <c r="H164" s="157"/>
      <c r="I164" s="13"/>
      <c r="J164" s="25"/>
      <c r="K164" s="9"/>
      <c r="L164" s="9"/>
      <c r="M164" s="9"/>
      <c r="N164" s="23"/>
      <c r="O164" s="23"/>
    </row>
    <row r="165" spans="1:26" ht="24" customHeight="1" x14ac:dyDescent="0.2">
      <c r="A165" s="25" t="s">
        <v>337</v>
      </c>
      <c r="B165" s="23"/>
      <c r="C165" s="64">
        <v>4</v>
      </c>
      <c r="D165" s="9">
        <v>122</v>
      </c>
      <c r="E165" s="9">
        <f>+C165*D165</f>
        <v>488</v>
      </c>
      <c r="F165" s="166" t="s">
        <v>338</v>
      </c>
      <c r="G165" s="157"/>
      <c r="H165" s="157"/>
      <c r="I165" s="157"/>
      <c r="J165" s="157"/>
      <c r="K165" s="9"/>
      <c r="L165" s="9"/>
      <c r="M165" s="9"/>
      <c r="N165" s="23"/>
      <c r="O165" s="23"/>
    </row>
    <row r="166" spans="1:26" ht="11.25" customHeight="1" x14ac:dyDescent="0.2">
      <c r="A166" s="25"/>
      <c r="B166" s="23"/>
      <c r="C166" s="64"/>
      <c r="D166" s="9"/>
      <c r="E166" s="9"/>
      <c r="F166" s="79"/>
      <c r="G166" s="79"/>
      <c r="H166" s="79"/>
      <c r="I166" s="79"/>
      <c r="J166" s="79"/>
      <c r="K166" s="9"/>
      <c r="L166" s="9"/>
      <c r="M166" s="9"/>
      <c r="N166" s="23"/>
      <c r="O166" s="23"/>
    </row>
    <row r="167" spans="1:26" ht="18.75" customHeight="1" x14ac:dyDescent="0.25">
      <c r="A167" s="133" t="s">
        <v>339</v>
      </c>
      <c r="B167" s="127"/>
      <c r="C167" s="134"/>
      <c r="D167" s="133"/>
      <c r="E167" s="135">
        <f>SUM(E163:E166)</f>
        <v>1276</v>
      </c>
      <c r="F167" s="79"/>
      <c r="G167" s="79"/>
      <c r="H167" s="79"/>
      <c r="I167" s="79"/>
      <c r="J167" s="79"/>
      <c r="K167" s="9"/>
      <c r="L167" s="9"/>
      <c r="M167" s="23"/>
      <c r="N167" s="23"/>
      <c r="O167" s="23"/>
    </row>
    <row r="168" spans="1:26" ht="18.75" customHeight="1" x14ac:dyDescent="0.2">
      <c r="A168" s="42" t="s">
        <v>340</v>
      </c>
      <c r="B168" s="23" t="s">
        <v>341</v>
      </c>
      <c r="C168" s="64">
        <v>2</v>
      </c>
      <c r="D168" s="9">
        <v>240</v>
      </c>
      <c r="E168" s="9">
        <f>+D168*C168</f>
        <v>480</v>
      </c>
      <c r="F168" s="167" t="s">
        <v>342</v>
      </c>
      <c r="G168" s="157"/>
      <c r="H168" s="157"/>
      <c r="I168" s="79"/>
      <c r="J168" s="79"/>
      <c r="K168" s="79"/>
      <c r="L168" s="79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2.75" customHeight="1" x14ac:dyDescent="0.2">
      <c r="A169" s="25"/>
      <c r="B169" s="9"/>
      <c r="C169" s="9"/>
      <c r="D169" s="9"/>
      <c r="E169" s="9"/>
      <c r="F169" s="9"/>
      <c r="G169" s="9"/>
      <c r="H169" s="23"/>
      <c r="J169" s="25"/>
      <c r="K169" s="23"/>
      <c r="L169" s="23"/>
      <c r="M169" s="9"/>
      <c r="N169" s="23"/>
      <c r="O169" s="23"/>
      <c r="S169" s="9"/>
      <c r="T169" s="9"/>
    </row>
    <row r="170" spans="1:26" ht="12.75" customHeight="1" x14ac:dyDescent="0.2">
      <c r="A170" s="25"/>
      <c r="B170" s="9"/>
      <c r="C170" s="75" t="s">
        <v>343</v>
      </c>
      <c r="D170" s="75" t="s">
        <v>344</v>
      </c>
      <c r="E170" s="75" t="s">
        <v>192</v>
      </c>
      <c r="F170" s="9"/>
      <c r="G170" s="9"/>
      <c r="H170" s="23"/>
      <c r="J170" s="25"/>
      <c r="K170" s="64"/>
      <c r="L170" s="9"/>
      <c r="M170" s="9"/>
      <c r="N170" s="23"/>
      <c r="O170" s="23"/>
      <c r="S170" s="23"/>
      <c r="T170" s="23"/>
    </row>
    <row r="171" spans="1:26" ht="12.75" customHeight="1" x14ac:dyDescent="0.2">
      <c r="A171" s="25" t="s">
        <v>345</v>
      </c>
      <c r="B171" s="9"/>
      <c r="C171" s="64">
        <v>1</v>
      </c>
      <c r="D171" s="9">
        <v>360</v>
      </c>
      <c r="E171" s="9">
        <v>0</v>
      </c>
      <c r="F171" s="9"/>
      <c r="G171" s="9"/>
      <c r="H171" s="23"/>
      <c r="J171" s="25"/>
      <c r="K171" s="64"/>
      <c r="L171" s="9"/>
      <c r="M171" s="9"/>
      <c r="N171" s="23"/>
      <c r="S171" s="23"/>
      <c r="T171" s="23"/>
    </row>
    <row r="172" spans="1:26" ht="12.75" customHeight="1" x14ac:dyDescent="0.2">
      <c r="A172" s="23"/>
      <c r="B172" s="9"/>
      <c r="C172" s="9"/>
      <c r="D172" s="9"/>
      <c r="E172" s="9"/>
      <c r="F172" s="9"/>
      <c r="G172" s="9"/>
      <c r="H172" s="9"/>
      <c r="I172" s="23"/>
      <c r="J172" s="25"/>
      <c r="K172" s="23"/>
      <c r="L172" s="23"/>
      <c r="M172" s="9"/>
      <c r="N172" s="23"/>
      <c r="S172" s="23"/>
      <c r="T172" s="23"/>
    </row>
    <row r="173" spans="1:26" ht="12.75" customHeight="1" x14ac:dyDescent="0.2">
      <c r="A173" s="23"/>
      <c r="B173" s="9"/>
      <c r="C173" s="9"/>
      <c r="D173" s="9"/>
      <c r="E173" s="9"/>
      <c r="F173" s="9"/>
      <c r="G173" s="9"/>
      <c r="H173" s="9"/>
      <c r="I173" s="13"/>
      <c r="J173" s="9"/>
      <c r="K173" s="23"/>
      <c r="L173" s="23"/>
      <c r="M173" s="9"/>
      <c r="N173" s="9"/>
      <c r="O173" s="9"/>
      <c r="P173" s="9"/>
      <c r="Q173" s="9"/>
      <c r="R173" s="9"/>
    </row>
    <row r="174" spans="1:26" ht="15" customHeight="1" x14ac:dyDescent="0.25">
      <c r="A174" s="14" t="s">
        <v>112</v>
      </c>
      <c r="B174" s="12"/>
      <c r="C174" s="12"/>
      <c r="D174" s="12"/>
      <c r="E174" s="12"/>
      <c r="F174" s="12"/>
      <c r="G174" s="12"/>
      <c r="H174" s="12"/>
      <c r="I174" s="13"/>
      <c r="J174" s="9"/>
      <c r="K174" s="9"/>
      <c r="L174" s="9"/>
      <c r="M174" s="9"/>
      <c r="N174" s="9"/>
      <c r="O174" s="9"/>
      <c r="P174" s="9"/>
      <c r="Q174" s="9"/>
      <c r="R174" s="9"/>
    </row>
    <row r="175" spans="1:26" ht="12.75" customHeight="1" x14ac:dyDescent="0.2">
      <c r="A175" s="136"/>
      <c r="B175" s="9"/>
      <c r="C175" s="9"/>
      <c r="D175" s="9"/>
      <c r="E175" s="9"/>
      <c r="F175" s="9"/>
      <c r="G175" s="9"/>
      <c r="H175" s="9"/>
      <c r="I175" s="13"/>
      <c r="J175" s="9"/>
      <c r="K175" s="9"/>
      <c r="L175" s="9"/>
      <c r="M175" s="9"/>
      <c r="N175" s="9"/>
      <c r="O175" s="9"/>
      <c r="P175" s="9"/>
      <c r="Q175" s="9"/>
      <c r="R175" s="9"/>
    </row>
    <row r="176" spans="1:26" ht="12.75" customHeight="1" x14ac:dyDescent="0.2">
      <c r="A176" s="72" t="s">
        <v>113</v>
      </c>
      <c r="B176" s="9"/>
      <c r="D176" s="9"/>
      <c r="E176" s="9"/>
      <c r="F176" s="9"/>
      <c r="G176" s="9"/>
      <c r="H176" s="9"/>
      <c r="I176" s="13"/>
      <c r="O176" s="9"/>
      <c r="P176" s="9"/>
      <c r="Q176" s="9"/>
      <c r="R176" s="9"/>
    </row>
    <row r="177" spans="1:26" ht="15" customHeight="1" x14ac:dyDescent="0.25">
      <c r="A177" s="53"/>
      <c r="B177" s="9"/>
      <c r="C177" s="66"/>
      <c r="D177" s="66"/>
      <c r="E177" s="66"/>
      <c r="F177" s="66"/>
      <c r="G177" s="66"/>
      <c r="H177" s="66"/>
      <c r="I177" s="13"/>
      <c r="O177" s="9"/>
      <c r="P177" s="9"/>
      <c r="Q177" s="9"/>
      <c r="R177" s="9"/>
    </row>
    <row r="178" spans="1:26" ht="12.75" customHeight="1" x14ac:dyDescent="0.2">
      <c r="A178" s="42"/>
      <c r="B178" s="89"/>
      <c r="C178" s="9"/>
      <c r="D178" s="9"/>
      <c r="E178" s="9"/>
      <c r="F178" s="9"/>
      <c r="G178" s="9"/>
      <c r="H178" s="9"/>
      <c r="I178" s="13"/>
      <c r="J178" s="9"/>
      <c r="K178" s="23"/>
      <c r="L178" s="23"/>
      <c r="M178" s="23"/>
      <c r="P178" s="23"/>
      <c r="Q178" s="23"/>
      <c r="R178" s="23"/>
    </row>
    <row r="179" spans="1:26" ht="12.75" customHeight="1" x14ac:dyDescent="0.2">
      <c r="A179" s="72" t="s">
        <v>346</v>
      </c>
      <c r="B179" s="89"/>
      <c r="C179" s="9"/>
      <c r="D179" s="9"/>
      <c r="E179" s="9"/>
      <c r="F179" s="9"/>
      <c r="G179" s="9"/>
      <c r="H179" s="9"/>
      <c r="I179" s="9"/>
      <c r="J179" s="9"/>
      <c r="K179" s="23"/>
      <c r="L179" s="23"/>
      <c r="M179" s="23"/>
      <c r="P179" s="9"/>
      <c r="Q179" s="9"/>
      <c r="R179" s="9"/>
    </row>
    <row r="180" spans="1:26" ht="12.75" customHeight="1" x14ac:dyDescent="0.2">
      <c r="A180" s="25"/>
      <c r="B180" s="23"/>
      <c r="C180" s="23"/>
      <c r="D180" s="9" t="s">
        <v>347</v>
      </c>
      <c r="E180" s="23"/>
      <c r="F180" s="76">
        <v>0</v>
      </c>
      <c r="G180" s="137"/>
      <c r="H180" s="23"/>
      <c r="I180" s="13"/>
      <c r="J180" s="9"/>
      <c r="K180" s="23"/>
      <c r="L180" s="23"/>
      <c r="M180" s="23"/>
      <c r="P180" s="9"/>
      <c r="Q180" s="9"/>
      <c r="R180" s="9"/>
    </row>
    <row r="181" spans="1:26" ht="12.75" customHeight="1" x14ac:dyDescent="0.2">
      <c r="A181" s="25"/>
      <c r="B181" s="23"/>
      <c r="C181" s="23"/>
      <c r="D181" s="9" t="s">
        <v>348</v>
      </c>
      <c r="E181" s="23"/>
      <c r="F181" s="76">
        <v>0</v>
      </c>
      <c r="G181" s="137"/>
      <c r="H181" s="120"/>
      <c r="I181" s="120"/>
      <c r="J181" s="9"/>
      <c r="K181" s="23"/>
      <c r="L181" s="23"/>
      <c r="M181" s="23"/>
      <c r="P181" s="9"/>
      <c r="Q181" s="9"/>
      <c r="R181" s="9"/>
    </row>
    <row r="182" spans="1:26" ht="12.75" customHeight="1" x14ac:dyDescent="0.2">
      <c r="A182" s="25"/>
      <c r="B182" s="23"/>
      <c r="C182" s="23"/>
      <c r="D182" s="9" t="s">
        <v>349</v>
      </c>
      <c r="E182" s="23"/>
      <c r="F182" s="76">
        <v>0</v>
      </c>
      <c r="G182" s="137"/>
      <c r="H182" s="120"/>
      <c r="I182" s="120"/>
      <c r="J182" s="9"/>
      <c r="K182" s="23"/>
      <c r="L182" s="23"/>
      <c r="M182" s="23"/>
      <c r="P182" s="9"/>
      <c r="Q182" s="9"/>
      <c r="R182" s="9"/>
    </row>
    <row r="183" spans="1:26" ht="12.75" customHeight="1" x14ac:dyDescent="0.2">
      <c r="A183" s="23"/>
      <c r="B183" s="23"/>
      <c r="C183" s="23"/>
      <c r="D183" s="9"/>
      <c r="E183" s="9"/>
      <c r="F183" s="35">
        <f>SUM(F179:F182)</f>
        <v>0</v>
      </c>
      <c r="G183" s="9"/>
      <c r="H183" s="9"/>
      <c r="I183" s="13"/>
      <c r="J183" s="9"/>
      <c r="K183" s="23"/>
      <c r="L183" s="23"/>
      <c r="M183" s="23"/>
      <c r="P183" s="9"/>
      <c r="Q183" s="9"/>
      <c r="R183" s="9"/>
      <c r="S183" s="23"/>
    </row>
    <row r="184" spans="1:26" ht="12.75" customHeight="1" x14ac:dyDescent="0.2">
      <c r="A184" s="23"/>
      <c r="B184" s="9"/>
      <c r="C184" s="9"/>
      <c r="D184" s="9"/>
      <c r="E184" s="9"/>
      <c r="F184" s="9"/>
      <c r="G184" s="9"/>
      <c r="H184" s="9"/>
      <c r="I184" s="13"/>
      <c r="J184" s="9"/>
      <c r="K184" s="23"/>
      <c r="L184" s="23"/>
      <c r="M184" s="23"/>
      <c r="P184" s="66"/>
      <c r="Q184" s="66"/>
      <c r="R184" s="66"/>
      <c r="S184" s="23"/>
    </row>
    <row r="185" spans="1:26" ht="15" customHeight="1" x14ac:dyDescent="0.25">
      <c r="A185" s="14" t="s">
        <v>132</v>
      </c>
      <c r="B185" s="12"/>
      <c r="C185" s="12"/>
      <c r="D185" s="12"/>
      <c r="E185" s="12"/>
      <c r="F185" s="12"/>
      <c r="G185" s="12"/>
      <c r="H185" s="12"/>
      <c r="I185" s="13"/>
      <c r="J185" s="9"/>
      <c r="K185" s="23"/>
      <c r="L185" s="23"/>
      <c r="M185" s="23"/>
      <c r="P185" s="66"/>
      <c r="Q185" s="66"/>
      <c r="R185" s="66"/>
      <c r="S185" s="23"/>
    </row>
    <row r="186" spans="1:26" ht="12.75" customHeight="1" x14ac:dyDescent="0.2">
      <c r="A186" s="25"/>
      <c r="B186" s="9"/>
      <c r="C186" s="9"/>
      <c r="D186" s="9"/>
      <c r="E186" s="9"/>
      <c r="F186" s="9"/>
      <c r="G186" s="9"/>
      <c r="H186" s="9"/>
      <c r="I186" s="13"/>
      <c r="J186" s="9"/>
      <c r="K186" s="23"/>
      <c r="L186" s="23"/>
      <c r="M186" s="23"/>
      <c r="P186" s="66"/>
      <c r="Q186" s="66"/>
      <c r="R186" s="66"/>
      <c r="S186" s="23"/>
    </row>
    <row r="187" spans="1:26" ht="12.75" customHeight="1" x14ac:dyDescent="0.2">
      <c r="A187" s="72" t="s">
        <v>350</v>
      </c>
      <c r="B187" s="84"/>
      <c r="C187" s="73"/>
      <c r="D187" s="73"/>
      <c r="E187" s="73"/>
      <c r="F187" s="73"/>
      <c r="G187" s="73"/>
      <c r="H187" s="73"/>
      <c r="I187" s="13"/>
      <c r="J187" s="9"/>
      <c r="K187" s="9"/>
      <c r="L187" s="9"/>
      <c r="M187" s="9"/>
      <c r="N187" s="9"/>
      <c r="P187" s="66"/>
      <c r="Q187" s="66"/>
      <c r="R187" s="66"/>
      <c r="S187" s="23"/>
    </row>
    <row r="188" spans="1:26" ht="12.75" customHeight="1" x14ac:dyDescent="0.2">
      <c r="A188" s="35"/>
      <c r="B188" s="89"/>
      <c r="C188" s="9"/>
      <c r="D188" s="9"/>
      <c r="E188" s="9"/>
      <c r="F188" s="9"/>
      <c r="G188" s="9"/>
      <c r="H188" s="9"/>
      <c r="I188" s="23"/>
      <c r="J188" s="9"/>
      <c r="K188" s="9"/>
      <c r="L188" s="9"/>
      <c r="M188" s="9"/>
      <c r="N188" s="9"/>
      <c r="O188" s="23"/>
      <c r="P188" s="66"/>
      <c r="Q188" s="66"/>
      <c r="R188" s="66"/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 x14ac:dyDescent="0.2">
      <c r="A189" s="72" t="s">
        <v>351</v>
      </c>
      <c r="B189" s="84"/>
      <c r="C189" s="73"/>
      <c r="D189" s="73"/>
      <c r="E189" s="73"/>
      <c r="F189" s="73"/>
      <c r="G189" s="73"/>
      <c r="H189" s="73"/>
      <c r="I189" s="13"/>
      <c r="J189" s="9"/>
      <c r="K189" s="9"/>
      <c r="L189" s="9"/>
      <c r="M189" s="9"/>
      <c r="N189" s="9"/>
      <c r="P189" s="66"/>
      <c r="Q189" s="66"/>
      <c r="R189" s="66"/>
      <c r="S189" s="23"/>
    </row>
    <row r="190" spans="1:26" ht="12.75" customHeight="1" x14ac:dyDescent="0.2">
      <c r="A190" s="35"/>
      <c r="B190" s="89"/>
      <c r="C190" s="9"/>
      <c r="D190" s="9"/>
      <c r="E190" s="9"/>
      <c r="F190" s="9"/>
      <c r="G190" s="9"/>
      <c r="H190" s="9"/>
      <c r="I190" s="23"/>
      <c r="J190" s="9"/>
      <c r="K190" s="9"/>
      <c r="L190" s="9"/>
      <c r="M190" s="9"/>
      <c r="N190" s="9"/>
      <c r="O190" s="23"/>
      <c r="P190" s="66"/>
      <c r="Q190" s="66"/>
      <c r="R190" s="66"/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 x14ac:dyDescent="0.2">
      <c r="A191" s="35"/>
      <c r="B191" s="89"/>
      <c r="C191" s="9"/>
      <c r="D191" s="9"/>
      <c r="E191" s="9"/>
      <c r="F191" s="9"/>
      <c r="G191" s="9"/>
      <c r="H191" s="9"/>
      <c r="I191" s="23"/>
      <c r="J191" s="9"/>
      <c r="K191" s="9"/>
      <c r="L191" s="9"/>
      <c r="M191" s="9"/>
      <c r="N191" s="9"/>
      <c r="O191" s="23"/>
      <c r="P191" s="66"/>
      <c r="Q191" s="66"/>
      <c r="R191" s="66"/>
      <c r="S191" s="23"/>
      <c r="T191" s="23"/>
      <c r="U191" s="23"/>
      <c r="V191" s="23"/>
      <c r="W191" s="23"/>
      <c r="X191" s="23"/>
      <c r="Y191" s="23"/>
      <c r="Z191" s="23"/>
    </row>
    <row r="192" spans="1:26" ht="15" customHeight="1" x14ac:dyDescent="0.25">
      <c r="A192" s="14" t="s">
        <v>146</v>
      </c>
      <c r="B192" s="12"/>
      <c r="C192" s="12"/>
      <c r="D192" s="12"/>
      <c r="E192" s="12"/>
      <c r="F192" s="12"/>
      <c r="G192" s="12"/>
      <c r="H192" s="12"/>
      <c r="I192" s="23"/>
      <c r="J192" s="9"/>
      <c r="K192" s="9"/>
      <c r="L192" s="9"/>
      <c r="M192" s="9"/>
      <c r="N192" s="9"/>
      <c r="O192" s="23"/>
      <c r="P192" s="66"/>
      <c r="Q192" s="66"/>
      <c r="R192" s="66"/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 x14ac:dyDescent="0.2">
      <c r="A193" s="25" t="s">
        <v>147</v>
      </c>
      <c r="B193" s="89"/>
      <c r="C193" s="9"/>
      <c r="D193" s="76"/>
      <c r="E193" s="9"/>
      <c r="F193" s="9"/>
      <c r="G193" s="9"/>
      <c r="H193" s="9"/>
      <c r="I193" s="23"/>
      <c r="J193" s="9"/>
      <c r="K193" s="9"/>
      <c r="L193" s="9"/>
      <c r="M193" s="9"/>
      <c r="N193" s="9"/>
      <c r="O193" s="23"/>
      <c r="P193" s="66"/>
      <c r="Q193" s="66"/>
      <c r="R193" s="66"/>
      <c r="S193" s="23"/>
      <c r="T193" s="23"/>
      <c r="U193" s="23"/>
      <c r="V193" s="23"/>
      <c r="W193" s="23"/>
      <c r="X193" s="23"/>
      <c r="Y193" s="23"/>
      <c r="Z193" s="23"/>
    </row>
    <row r="194" spans="1:26" ht="12.75" customHeight="1" x14ac:dyDescent="0.2">
      <c r="A194" s="25" t="s">
        <v>352</v>
      </c>
      <c r="B194" s="89"/>
      <c r="C194" s="9"/>
      <c r="D194" s="76"/>
      <c r="E194" s="23"/>
      <c r="F194" s="9" t="s">
        <v>353</v>
      </c>
      <c r="G194" s="9"/>
      <c r="H194" s="9"/>
      <c r="I194" s="23"/>
      <c r="J194" s="9"/>
      <c r="K194" s="9"/>
      <c r="L194" s="9"/>
      <c r="M194" s="9"/>
      <c r="N194" s="9"/>
      <c r="O194" s="23"/>
      <c r="P194" s="66"/>
      <c r="Q194" s="66"/>
      <c r="R194" s="66"/>
      <c r="S194" s="23"/>
      <c r="T194" s="23"/>
      <c r="U194" s="23"/>
      <c r="V194" s="23"/>
      <c r="W194" s="23"/>
      <c r="X194" s="23"/>
      <c r="Y194" s="23"/>
      <c r="Z194" s="23"/>
    </row>
    <row r="195" spans="1:26" ht="12.75" customHeight="1" x14ac:dyDescent="0.2">
      <c r="A195" s="25" t="s">
        <v>354</v>
      </c>
      <c r="B195" s="89"/>
      <c r="C195" s="9"/>
      <c r="D195" s="9"/>
      <c r="E195" s="23">
        <v>1500</v>
      </c>
      <c r="F195" s="9" t="s">
        <v>353</v>
      </c>
      <c r="G195" s="9"/>
      <c r="H195" s="9"/>
      <c r="I195" s="23"/>
      <c r="J195" s="9"/>
      <c r="K195" s="9"/>
      <c r="L195" s="9"/>
      <c r="M195" s="9"/>
      <c r="N195" s="9"/>
      <c r="O195" s="23"/>
      <c r="P195" s="66"/>
      <c r="Q195" s="66"/>
      <c r="R195" s="66"/>
      <c r="S195" s="23"/>
      <c r="T195" s="23"/>
      <c r="U195" s="23"/>
      <c r="V195" s="23"/>
      <c r="W195" s="23"/>
      <c r="X195" s="23"/>
      <c r="Y195" s="23"/>
      <c r="Z195" s="23"/>
    </row>
    <row r="196" spans="1:26" ht="12.75" customHeight="1" x14ac:dyDescent="0.2">
      <c r="A196" s="35"/>
      <c r="B196" s="89"/>
      <c r="C196" s="9"/>
      <c r="D196" s="9"/>
      <c r="E196" s="9"/>
      <c r="F196" s="9"/>
      <c r="G196" s="9"/>
      <c r="H196" s="9"/>
      <c r="I196" s="23"/>
      <c r="J196" s="9"/>
      <c r="K196" s="9"/>
      <c r="L196" s="9"/>
      <c r="M196" s="9"/>
      <c r="N196" s="9"/>
      <c r="O196" s="23"/>
      <c r="P196" s="66"/>
      <c r="Q196" s="66"/>
      <c r="R196" s="66"/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 x14ac:dyDescent="0.2">
      <c r="A197" s="35"/>
      <c r="B197" s="89"/>
      <c r="C197" s="9"/>
      <c r="D197" s="9"/>
      <c r="E197" s="9"/>
      <c r="F197" s="9"/>
      <c r="G197" s="9"/>
      <c r="H197" s="9"/>
      <c r="I197" s="23"/>
      <c r="J197" s="9"/>
      <c r="K197" s="9"/>
      <c r="L197" s="9"/>
      <c r="M197" s="9"/>
      <c r="N197" s="9"/>
      <c r="O197" s="23"/>
      <c r="P197" s="66"/>
      <c r="Q197" s="66"/>
      <c r="R197" s="66"/>
      <c r="S197" s="23"/>
      <c r="T197" s="23"/>
      <c r="U197" s="23"/>
      <c r="V197" s="23"/>
      <c r="W197" s="23"/>
      <c r="X197" s="23"/>
      <c r="Y197" s="23"/>
      <c r="Z197" s="23"/>
    </row>
    <row r="198" spans="1:26" ht="12.75" customHeight="1" x14ac:dyDescent="0.2">
      <c r="A198" s="35" t="s">
        <v>241</v>
      </c>
      <c r="B198" s="89"/>
      <c r="C198" s="9"/>
      <c r="D198" s="9">
        <f>SUM(D193:D197)</f>
        <v>0</v>
      </c>
      <c r="E198" s="9"/>
      <c r="F198" s="9"/>
      <c r="G198" s="9"/>
      <c r="H198" s="9"/>
      <c r="I198" s="23"/>
      <c r="J198" s="9"/>
      <c r="K198" s="9"/>
      <c r="L198" s="9"/>
      <c r="M198" s="9"/>
      <c r="N198" s="9"/>
      <c r="O198" s="23"/>
      <c r="P198" s="66"/>
      <c r="Q198" s="66"/>
      <c r="R198" s="66"/>
      <c r="S198" s="23"/>
      <c r="T198" s="23"/>
      <c r="U198" s="23"/>
      <c r="V198" s="23"/>
      <c r="W198" s="23"/>
      <c r="X198" s="23"/>
      <c r="Y198" s="23"/>
      <c r="Z198" s="23"/>
    </row>
    <row r="199" spans="1:26" ht="12.75" customHeight="1" x14ac:dyDescent="0.2">
      <c r="A199" s="35"/>
      <c r="B199" s="89"/>
      <c r="C199" s="9"/>
      <c r="D199" s="9"/>
      <c r="E199" s="9"/>
      <c r="F199" s="9"/>
      <c r="G199" s="9"/>
      <c r="H199" s="9"/>
      <c r="I199" s="23"/>
      <c r="J199" s="9"/>
      <c r="K199" s="9"/>
      <c r="L199" s="9"/>
      <c r="M199" s="9"/>
      <c r="N199" s="9"/>
      <c r="O199" s="23"/>
      <c r="P199" s="66"/>
      <c r="Q199" s="66"/>
      <c r="R199" s="66"/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 x14ac:dyDescent="0.2">
      <c r="A200" s="35"/>
      <c r="B200" s="89"/>
      <c r="C200" s="9"/>
      <c r="D200" s="9"/>
      <c r="E200" s="9"/>
      <c r="F200" s="9"/>
      <c r="G200" s="9"/>
      <c r="H200" s="9"/>
      <c r="I200" s="23"/>
      <c r="J200" s="9"/>
      <c r="K200" s="9"/>
      <c r="L200" s="9"/>
      <c r="M200" s="9"/>
      <c r="N200" s="9"/>
      <c r="O200" s="23"/>
      <c r="P200" s="66"/>
      <c r="Q200" s="66"/>
      <c r="R200" s="66"/>
      <c r="S200" s="23"/>
      <c r="T200" s="23"/>
      <c r="U200" s="23"/>
      <c r="V200" s="23"/>
      <c r="W200" s="23"/>
      <c r="X200" s="23"/>
      <c r="Y200" s="23"/>
      <c r="Z200" s="23"/>
    </row>
    <row r="201" spans="1:26" ht="12.75" customHeight="1" x14ac:dyDescent="0.2">
      <c r="A201" s="35"/>
      <c r="B201" s="89"/>
      <c r="C201" s="9"/>
      <c r="D201" s="9"/>
      <c r="E201" s="9"/>
      <c r="F201" s="9"/>
      <c r="G201" s="9"/>
      <c r="H201" s="9"/>
      <c r="I201" s="23"/>
      <c r="J201" s="9"/>
      <c r="K201" s="9"/>
      <c r="L201" s="9"/>
      <c r="M201" s="9"/>
      <c r="N201" s="9"/>
      <c r="O201" s="23"/>
      <c r="P201" s="66"/>
      <c r="Q201" s="66"/>
      <c r="R201" s="66"/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 x14ac:dyDescent="0.2">
      <c r="A202" s="35"/>
      <c r="B202" s="89"/>
      <c r="C202" s="9"/>
      <c r="D202" s="9"/>
      <c r="E202" s="9"/>
      <c r="F202" s="9"/>
      <c r="G202" s="9"/>
      <c r="H202" s="9"/>
      <c r="I202" s="23"/>
      <c r="J202" s="9"/>
      <c r="K202" s="9"/>
      <c r="L202" s="9"/>
      <c r="M202" s="9"/>
      <c r="N202" s="9"/>
      <c r="O202" s="23"/>
      <c r="P202" s="66"/>
      <c r="Q202" s="66"/>
      <c r="R202" s="66"/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 x14ac:dyDescent="0.2">
      <c r="A203" s="35"/>
      <c r="B203" s="89"/>
      <c r="C203" s="9"/>
      <c r="D203" s="9"/>
      <c r="E203" s="9"/>
      <c r="F203" s="9"/>
      <c r="G203" s="9"/>
      <c r="H203" s="9"/>
      <c r="I203" s="23"/>
      <c r="J203" s="9"/>
      <c r="K203" s="9"/>
      <c r="L203" s="9"/>
      <c r="M203" s="9"/>
      <c r="N203" s="9"/>
      <c r="O203" s="23"/>
      <c r="P203" s="66"/>
      <c r="Q203" s="66"/>
      <c r="R203" s="66"/>
      <c r="S203" s="23"/>
      <c r="T203" s="23"/>
      <c r="U203" s="23"/>
      <c r="V203" s="23"/>
      <c r="W203" s="23"/>
      <c r="X203" s="23"/>
      <c r="Y203" s="23"/>
      <c r="Z203" s="23"/>
    </row>
    <row r="204" spans="1:26" ht="12.75" customHeight="1" x14ac:dyDescent="0.2">
      <c r="A204" s="23"/>
      <c r="B204" s="9"/>
      <c r="C204" s="9"/>
      <c r="D204" s="9"/>
      <c r="E204" s="9"/>
      <c r="F204" s="9"/>
      <c r="G204" s="9"/>
      <c r="H204" s="9"/>
      <c r="I204" s="23"/>
      <c r="J204" s="23"/>
      <c r="K204" s="23"/>
      <c r="L204" s="23"/>
      <c r="M204" s="23"/>
      <c r="N204" s="23"/>
      <c r="O204" s="23"/>
      <c r="P204" s="66"/>
      <c r="Q204" s="66"/>
      <c r="R204" s="66"/>
      <c r="S204" s="23"/>
      <c r="T204" s="23"/>
      <c r="U204" s="23"/>
      <c r="V204" s="23"/>
      <c r="W204" s="23"/>
      <c r="X204" s="23"/>
      <c r="Y204" s="23"/>
      <c r="Z204" s="23"/>
    </row>
    <row r="205" spans="1:26" ht="15" customHeight="1" x14ac:dyDescent="0.25">
      <c r="A205" s="14" t="s">
        <v>152</v>
      </c>
      <c r="B205" s="12"/>
      <c r="C205" s="12"/>
      <c r="D205" s="12"/>
      <c r="E205" s="12"/>
      <c r="F205" s="12"/>
      <c r="G205" s="12"/>
      <c r="H205" s="12"/>
      <c r="I205" s="13"/>
      <c r="J205" s="53"/>
      <c r="K205" s="53"/>
      <c r="L205" s="53"/>
      <c r="M205" s="53"/>
      <c r="N205" s="53"/>
      <c r="O205" s="53"/>
      <c r="P205" s="53"/>
      <c r="Q205" s="66"/>
      <c r="R205" s="66"/>
      <c r="S205" s="23"/>
      <c r="T205" s="23"/>
      <c r="U205" s="23"/>
      <c r="V205" s="23"/>
    </row>
    <row r="206" spans="1:26" ht="12.75" customHeight="1" x14ac:dyDescent="0.2">
      <c r="A206" s="72" t="s">
        <v>150</v>
      </c>
      <c r="B206" s="84"/>
      <c r="C206" s="73"/>
      <c r="D206" s="73"/>
      <c r="E206" s="73"/>
      <c r="F206" s="73"/>
      <c r="G206" s="73"/>
      <c r="H206" s="73"/>
      <c r="I206" s="23"/>
      <c r="J206" s="23"/>
      <c r="K206" s="23"/>
      <c r="L206" s="23"/>
      <c r="M206" s="23"/>
      <c r="N206" s="23"/>
      <c r="O206" s="66"/>
      <c r="P206" s="9"/>
      <c r="Q206" s="9"/>
      <c r="R206" s="66"/>
      <c r="S206" s="23"/>
      <c r="T206" s="23"/>
      <c r="U206" s="23"/>
      <c r="V206" s="23"/>
    </row>
    <row r="207" spans="1:26" ht="17.25" customHeight="1" x14ac:dyDescent="0.2">
      <c r="A207" s="25" t="s">
        <v>57</v>
      </c>
      <c r="B207" s="9"/>
      <c r="C207" s="9"/>
      <c r="D207" s="9"/>
      <c r="E207" s="76">
        <v>3600</v>
      </c>
      <c r="F207" s="9" t="s">
        <v>355</v>
      </c>
      <c r="G207" s="9"/>
      <c r="H207" s="9"/>
      <c r="I207" s="23"/>
      <c r="J207" s="23"/>
      <c r="K207" s="23"/>
      <c r="L207" s="23"/>
      <c r="M207" s="23"/>
      <c r="N207" s="23"/>
      <c r="O207" s="66"/>
      <c r="P207" s="9"/>
      <c r="Q207" s="9"/>
      <c r="R207" s="66"/>
      <c r="S207" s="23"/>
      <c r="T207" s="23"/>
      <c r="U207" s="23"/>
      <c r="V207" s="23"/>
    </row>
    <row r="208" spans="1:26" ht="15" customHeight="1" x14ac:dyDescent="0.25">
      <c r="A208" s="25" t="s">
        <v>56</v>
      </c>
      <c r="B208" s="66"/>
      <c r="C208" s="66"/>
      <c r="D208" s="66"/>
      <c r="E208" s="76">
        <v>300</v>
      </c>
      <c r="F208" s="66"/>
      <c r="G208" s="66"/>
      <c r="H208" s="66"/>
      <c r="I208" s="23"/>
      <c r="J208" s="53"/>
      <c r="K208" s="66"/>
      <c r="L208" s="66"/>
      <c r="M208" s="66"/>
      <c r="N208" s="66"/>
      <c r="O208" s="66"/>
      <c r="P208" s="9"/>
      <c r="Q208" s="9"/>
      <c r="R208" s="66"/>
      <c r="S208" s="23"/>
      <c r="T208" s="23"/>
      <c r="U208" s="23"/>
      <c r="V208" s="23"/>
    </row>
    <row r="209" spans="1:22" ht="15" customHeight="1" x14ac:dyDescent="0.25">
      <c r="A209" s="53"/>
      <c r="B209" s="66"/>
      <c r="C209" s="66"/>
      <c r="D209" s="66"/>
      <c r="E209" s="66"/>
      <c r="F209" s="66"/>
      <c r="G209" s="66"/>
      <c r="H209" s="66"/>
      <c r="I209" s="23"/>
      <c r="J209" s="53"/>
      <c r="K209" s="66"/>
      <c r="L209" s="66"/>
      <c r="M209" s="66"/>
      <c r="N209" s="66"/>
      <c r="O209" s="66"/>
      <c r="P209" s="9"/>
      <c r="Q209" s="9"/>
      <c r="R209" s="66"/>
      <c r="S209" s="23"/>
      <c r="T209" s="23"/>
      <c r="U209" s="23"/>
      <c r="V209" s="23"/>
    </row>
    <row r="210" spans="1:22" ht="12.75" customHeight="1" x14ac:dyDescent="0.2">
      <c r="A210" s="72" t="s">
        <v>153</v>
      </c>
      <c r="B210" s="84"/>
      <c r="C210" s="73"/>
      <c r="D210" s="73"/>
      <c r="E210" s="73"/>
      <c r="F210" s="73"/>
      <c r="G210" s="73"/>
      <c r="H210" s="73"/>
      <c r="I210" s="13"/>
      <c r="J210" s="35"/>
      <c r="K210" s="89"/>
      <c r="L210" s="9"/>
      <c r="M210" s="66"/>
      <c r="N210" s="66"/>
      <c r="O210" s="66"/>
      <c r="P210" s="9"/>
      <c r="Q210" s="9"/>
      <c r="R210" s="9"/>
      <c r="S210" s="23"/>
      <c r="T210" s="23"/>
      <c r="U210" s="23"/>
      <c r="V210" s="23"/>
    </row>
    <row r="211" spans="1:22" ht="12.75" customHeight="1" x14ac:dyDescent="0.2">
      <c r="A211" s="25" t="s">
        <v>154</v>
      </c>
      <c r="B211" s="9"/>
      <c r="C211" s="9"/>
      <c r="D211" s="76">
        <v>1000</v>
      </c>
      <c r="E211" s="9"/>
      <c r="F211" s="23"/>
      <c r="G211" s="23"/>
      <c r="H211" s="23"/>
      <c r="I211" s="13"/>
      <c r="J211" s="23"/>
      <c r="K211" s="23"/>
      <c r="L211" s="23"/>
      <c r="M211" s="66"/>
      <c r="N211" s="66"/>
      <c r="O211" s="66"/>
      <c r="P211" s="9"/>
      <c r="Q211" s="9"/>
      <c r="R211" s="9"/>
      <c r="S211" s="23"/>
      <c r="T211" s="23"/>
      <c r="U211" s="23"/>
      <c r="V211" s="23"/>
    </row>
    <row r="212" spans="1:22" ht="12.75" customHeight="1" x14ac:dyDescent="0.2">
      <c r="A212" s="25" t="s">
        <v>156</v>
      </c>
      <c r="B212" s="9"/>
      <c r="C212" s="9"/>
      <c r="D212" s="19">
        <v>3056</v>
      </c>
      <c r="E212" s="9"/>
      <c r="F212" s="23"/>
      <c r="G212" s="23"/>
      <c r="H212" s="23"/>
      <c r="I212" s="13"/>
      <c r="J212" s="23"/>
      <c r="K212" s="23"/>
      <c r="L212" s="23"/>
      <c r="M212" s="66"/>
      <c r="N212" s="66"/>
      <c r="O212" s="66"/>
      <c r="P212" s="23"/>
      <c r="Q212" s="23"/>
      <c r="R212" s="9"/>
      <c r="S212" s="23"/>
      <c r="T212" s="23"/>
      <c r="U212" s="23"/>
      <c r="V212" s="23"/>
    </row>
    <row r="213" spans="1:22" ht="15" customHeight="1" x14ac:dyDescent="0.25">
      <c r="A213" s="25" t="s">
        <v>158</v>
      </c>
      <c r="B213" s="9"/>
      <c r="C213" s="9"/>
      <c r="D213" s="9">
        <v>2984.3</v>
      </c>
      <c r="E213" s="9"/>
      <c r="F213" s="9"/>
      <c r="G213" s="9"/>
      <c r="H213" s="9"/>
      <c r="I213" s="13"/>
      <c r="J213" s="53"/>
      <c r="K213" s="66"/>
      <c r="L213" s="66"/>
      <c r="M213" s="66"/>
      <c r="N213" s="66"/>
      <c r="O213" s="66"/>
      <c r="P213" s="9"/>
      <c r="Q213" s="9"/>
      <c r="R213" s="9"/>
      <c r="S213" s="23"/>
      <c r="T213" s="23"/>
      <c r="U213" s="23"/>
      <c r="V213" s="23"/>
    </row>
    <row r="214" spans="1:22" ht="12.75" customHeight="1" x14ac:dyDescent="0.2">
      <c r="A214" s="25" t="s">
        <v>159</v>
      </c>
      <c r="B214" s="9"/>
      <c r="C214" s="9"/>
      <c r="D214" s="76">
        <v>500</v>
      </c>
      <c r="E214" s="9"/>
      <c r="F214" s="9"/>
      <c r="G214" s="9"/>
      <c r="H214" s="9"/>
      <c r="I214" s="13"/>
      <c r="J214" s="23"/>
      <c r="K214" s="23"/>
      <c r="L214" s="23"/>
      <c r="M214" s="66"/>
      <c r="N214" s="66"/>
      <c r="O214" s="66"/>
      <c r="P214" s="9"/>
      <c r="Q214" s="9"/>
      <c r="R214" s="9"/>
      <c r="S214" s="23"/>
      <c r="T214" s="23"/>
      <c r="U214" s="23"/>
      <c r="V214" s="23"/>
    </row>
    <row r="215" spans="1:22" ht="12.75" customHeight="1" x14ac:dyDescent="0.2">
      <c r="A215" s="25" t="s">
        <v>161</v>
      </c>
      <c r="C215" s="23"/>
      <c r="D215" s="76">
        <v>192</v>
      </c>
      <c r="E215" s="9"/>
      <c r="F215" s="9"/>
      <c r="G215" s="9"/>
      <c r="H215" s="9"/>
      <c r="I215" s="13"/>
      <c r="J215" s="25"/>
      <c r="K215" s="9"/>
      <c r="L215" s="9"/>
      <c r="M215" s="66"/>
      <c r="N215" s="66"/>
      <c r="O215" s="66"/>
      <c r="P215" s="9"/>
      <c r="Q215" s="9"/>
      <c r="R215" s="9"/>
      <c r="S215" s="23"/>
      <c r="T215" s="23"/>
      <c r="U215" s="23"/>
      <c r="V215" s="23"/>
    </row>
    <row r="216" spans="1:22" ht="12.75" customHeight="1" x14ac:dyDescent="0.2">
      <c r="A216" s="25" t="s">
        <v>86</v>
      </c>
      <c r="D216" s="76">
        <v>190</v>
      </c>
      <c r="E216" s="9"/>
      <c r="F216" s="9"/>
      <c r="G216" s="9"/>
      <c r="H216" s="9"/>
      <c r="I216" s="13"/>
      <c r="J216" s="25"/>
      <c r="K216" s="9"/>
      <c r="L216" s="9"/>
      <c r="M216" s="66"/>
      <c r="N216" s="66"/>
      <c r="O216" s="66"/>
      <c r="P216" s="9"/>
      <c r="Q216" s="9"/>
      <c r="R216" s="9"/>
      <c r="S216" s="23"/>
      <c r="T216" s="23"/>
      <c r="U216" s="23"/>
      <c r="V216" s="23"/>
    </row>
    <row r="217" spans="1:22" ht="12.75" customHeight="1" x14ac:dyDescent="0.2">
      <c r="A217" s="25"/>
      <c r="B217" s="9"/>
      <c r="C217" s="9"/>
      <c r="D217" s="9"/>
      <c r="E217" s="9"/>
      <c r="F217" s="9"/>
      <c r="G217" s="9"/>
      <c r="H217" s="9"/>
      <c r="I217" s="13"/>
      <c r="J217" s="25"/>
      <c r="K217" s="23"/>
      <c r="L217" s="9"/>
      <c r="M217" s="66"/>
      <c r="N217" s="66"/>
      <c r="O217" s="66"/>
      <c r="P217" s="9"/>
      <c r="Q217" s="9"/>
      <c r="R217" s="9"/>
      <c r="S217" s="23"/>
      <c r="T217" s="23"/>
      <c r="U217" s="23"/>
      <c r="V217" s="23"/>
    </row>
    <row r="218" spans="1:22" ht="12.75" customHeight="1" x14ac:dyDescent="0.2">
      <c r="A218" s="72" t="s">
        <v>356</v>
      </c>
      <c r="B218" s="84"/>
      <c r="C218" s="73"/>
      <c r="D218" s="73"/>
      <c r="E218" s="73"/>
      <c r="F218" s="73"/>
      <c r="G218" s="73"/>
      <c r="H218" s="73"/>
      <c r="I218" s="13"/>
      <c r="J218" s="25"/>
      <c r="K218" s="23"/>
      <c r="L218" s="9"/>
      <c r="M218" s="66"/>
      <c r="N218" s="66"/>
      <c r="O218" s="66"/>
      <c r="P218" s="9"/>
      <c r="Q218" s="9"/>
      <c r="R218" s="9"/>
      <c r="S218" s="23"/>
      <c r="T218" s="23"/>
      <c r="U218" s="23"/>
      <c r="V218" s="23"/>
    </row>
    <row r="219" spans="1:22" ht="12.75" customHeight="1" x14ac:dyDescent="0.2">
      <c r="A219" s="25" t="s">
        <v>57</v>
      </c>
      <c r="B219" s="25" t="s">
        <v>165</v>
      </c>
      <c r="C219" s="9"/>
      <c r="D219" s="76">
        <v>1000</v>
      </c>
      <c r="E219" s="9"/>
      <c r="F219" s="9"/>
      <c r="G219" s="9"/>
      <c r="H219" s="9"/>
      <c r="I219" s="13"/>
      <c r="J219" s="25"/>
      <c r="K219" s="23"/>
      <c r="L219" s="9"/>
      <c r="M219" s="66"/>
      <c r="N219" s="66"/>
      <c r="O219" s="66"/>
      <c r="P219" s="9"/>
      <c r="Q219" s="9"/>
      <c r="R219" s="9"/>
      <c r="S219" s="23"/>
      <c r="T219" s="23"/>
      <c r="U219" s="23"/>
      <c r="V219" s="23"/>
    </row>
    <row r="220" spans="1:22" ht="12.75" customHeight="1" x14ac:dyDescent="0.2">
      <c r="B220" s="25" t="s">
        <v>169</v>
      </c>
      <c r="C220" s="9"/>
      <c r="D220" s="76">
        <v>750</v>
      </c>
      <c r="E220" s="9"/>
      <c r="F220" s="9"/>
      <c r="G220" s="9"/>
      <c r="H220" s="9"/>
      <c r="I220" s="13"/>
      <c r="J220" s="25"/>
      <c r="K220" s="23"/>
      <c r="L220" s="9"/>
      <c r="M220" s="66"/>
      <c r="N220" s="66"/>
      <c r="O220" s="66"/>
      <c r="P220" s="9"/>
      <c r="Q220" s="9"/>
      <c r="R220" s="9"/>
      <c r="S220" s="23"/>
      <c r="T220" s="23"/>
      <c r="U220" s="23"/>
      <c r="V220" s="23"/>
    </row>
    <row r="221" spans="1:22" ht="12.75" customHeight="1" x14ac:dyDescent="0.2">
      <c r="A221" s="23" t="s">
        <v>357</v>
      </c>
      <c r="C221" s="9"/>
      <c r="D221" s="76">
        <v>1100</v>
      </c>
      <c r="E221" s="9"/>
      <c r="F221" s="9"/>
      <c r="G221" s="9"/>
      <c r="H221" s="9"/>
      <c r="I221" s="13"/>
      <c r="J221" s="25"/>
      <c r="K221" s="23"/>
      <c r="L221" s="9"/>
      <c r="M221" s="66"/>
      <c r="N221" s="66"/>
      <c r="O221" s="66"/>
      <c r="P221" s="9"/>
      <c r="Q221" s="9"/>
      <c r="R221" s="9"/>
      <c r="S221" s="23"/>
      <c r="T221" s="23"/>
      <c r="U221" s="23"/>
      <c r="V221" s="23"/>
    </row>
    <row r="222" spans="1:22" ht="12.75" customHeight="1" x14ac:dyDescent="0.2">
      <c r="B222" s="9"/>
      <c r="C222" s="9"/>
      <c r="E222" s="66"/>
      <c r="F222" s="66"/>
      <c r="G222" s="66"/>
      <c r="H222" s="66"/>
      <c r="I222" s="13"/>
      <c r="J222" s="25"/>
      <c r="K222" s="9"/>
      <c r="L222" s="9"/>
      <c r="M222" s="66"/>
      <c r="N222" s="66"/>
      <c r="O222" s="66"/>
      <c r="P222" s="9"/>
      <c r="Q222" s="9"/>
      <c r="R222" s="9"/>
      <c r="S222" s="23"/>
      <c r="T222" s="23"/>
      <c r="U222" s="23"/>
      <c r="V222" s="23"/>
    </row>
    <row r="223" spans="1:22" ht="12.75" customHeight="1" x14ac:dyDescent="0.2">
      <c r="A223" s="72" t="s">
        <v>181</v>
      </c>
      <c r="B223" s="84"/>
      <c r="C223" s="73"/>
      <c r="D223" s="73"/>
      <c r="E223" s="73"/>
      <c r="F223" s="73"/>
      <c r="G223" s="73"/>
      <c r="H223" s="73"/>
      <c r="I223" s="13"/>
      <c r="J223" s="23"/>
      <c r="K223" s="23"/>
      <c r="L223" s="23"/>
      <c r="M223" s="66"/>
      <c r="N223" s="66"/>
      <c r="O223" s="66"/>
      <c r="P223" s="9"/>
      <c r="Q223" s="9"/>
      <c r="R223" s="9"/>
      <c r="S223" s="23"/>
      <c r="T223" s="23"/>
      <c r="U223" s="23"/>
      <c r="V223" s="23"/>
    </row>
    <row r="224" spans="1:22" ht="12.75" customHeight="1" x14ac:dyDescent="0.2">
      <c r="A224" s="23"/>
      <c r="B224" s="23"/>
      <c r="C224" s="23"/>
      <c r="D224" s="9">
        <v>0</v>
      </c>
      <c r="E224" s="9"/>
      <c r="F224" s="168" t="s">
        <v>358</v>
      </c>
      <c r="G224" s="157"/>
      <c r="H224" s="157"/>
      <c r="I224" s="13"/>
      <c r="J224" s="23"/>
      <c r="K224" s="23"/>
      <c r="L224" s="23"/>
      <c r="M224" s="9"/>
      <c r="N224" s="9"/>
      <c r="O224" s="9"/>
      <c r="P224" s="23"/>
      <c r="Q224" s="23"/>
      <c r="R224" s="9"/>
      <c r="S224" s="23"/>
      <c r="T224" s="23"/>
      <c r="U224" s="23"/>
      <c r="V224" s="23"/>
    </row>
    <row r="225" spans="1:26" ht="12.75" customHeight="1" x14ac:dyDescent="0.2">
      <c r="A225" s="23"/>
      <c r="B225" s="23"/>
      <c r="C225" s="23"/>
      <c r="D225" s="23"/>
      <c r="E225" s="23"/>
      <c r="F225" s="157"/>
      <c r="G225" s="157"/>
      <c r="H225" s="157"/>
      <c r="I225" s="13"/>
      <c r="J225" s="23"/>
      <c r="K225" s="23"/>
      <c r="L225" s="23"/>
      <c r="M225" s="9"/>
      <c r="N225" s="9"/>
      <c r="O225" s="9"/>
      <c r="P225" s="23"/>
      <c r="Q225" s="23"/>
      <c r="R225" s="23"/>
      <c r="S225" s="23"/>
      <c r="T225" s="23"/>
      <c r="U225" s="23"/>
      <c r="V225" s="23"/>
    </row>
    <row r="226" spans="1:26" ht="12.75" customHeight="1" x14ac:dyDescent="0.2">
      <c r="A226" s="72" t="s">
        <v>182</v>
      </c>
      <c r="B226" s="84"/>
      <c r="C226" s="73"/>
      <c r="D226" s="73"/>
      <c r="E226" s="73"/>
      <c r="F226" s="73"/>
      <c r="G226" s="73"/>
      <c r="H226" s="73"/>
      <c r="I226" s="13"/>
      <c r="M226" s="9"/>
      <c r="N226" s="9"/>
      <c r="O226" s="9"/>
      <c r="P226" s="23"/>
      <c r="Q226" s="23"/>
      <c r="R226" s="23"/>
      <c r="S226" s="23"/>
    </row>
    <row r="227" spans="1:26" ht="12.75" customHeight="1" x14ac:dyDescent="0.2">
      <c r="A227" s="25"/>
      <c r="B227" s="9"/>
      <c r="C227" s="9"/>
      <c r="D227" s="9">
        <v>0</v>
      </c>
      <c r="E227" s="9"/>
      <c r="F227" s="9" t="s">
        <v>359</v>
      </c>
      <c r="G227" s="9"/>
      <c r="I227" s="13"/>
      <c r="M227" s="9"/>
      <c r="N227" s="9"/>
      <c r="O227" s="9"/>
      <c r="P227" s="23"/>
      <c r="Q227" s="23"/>
      <c r="R227" s="23"/>
      <c r="S227" s="23"/>
    </row>
    <row r="228" spans="1:26" ht="12.75" customHeight="1" x14ac:dyDescent="0.2">
      <c r="B228" s="23"/>
      <c r="C228" s="23"/>
      <c r="D228" s="23"/>
      <c r="E228" s="23"/>
      <c r="F228" s="23"/>
      <c r="G228" s="23"/>
      <c r="H228" s="23"/>
      <c r="M228" s="9"/>
      <c r="N228" s="9"/>
      <c r="O228" s="9"/>
      <c r="P228" s="23"/>
      <c r="Q228" s="23"/>
      <c r="R228" s="23"/>
      <c r="S228" s="23"/>
    </row>
    <row r="229" spans="1:26" ht="16.5" customHeight="1" x14ac:dyDescent="0.2">
      <c r="A229" s="35"/>
      <c r="B229" s="89"/>
      <c r="C229" s="138"/>
      <c r="D229" s="169"/>
      <c r="E229" s="157"/>
      <c r="F229" s="9"/>
      <c r="G229" s="9"/>
      <c r="H229" s="9"/>
      <c r="M229" s="9"/>
      <c r="N229" s="9"/>
      <c r="O229" s="9"/>
      <c r="P229" s="9"/>
      <c r="Q229" s="9"/>
      <c r="R229" s="23"/>
      <c r="S229" s="23"/>
    </row>
    <row r="230" spans="1:26" ht="12.75" customHeight="1" x14ac:dyDescent="0.2">
      <c r="A230" s="23"/>
      <c r="B230" s="23"/>
      <c r="C230" s="9"/>
      <c r="D230" s="23"/>
      <c r="E230" s="9"/>
      <c r="F230" s="23"/>
      <c r="G230" s="23"/>
      <c r="H230" s="23"/>
      <c r="J230" s="23"/>
      <c r="K230" s="23"/>
      <c r="L230" s="23"/>
      <c r="M230" s="9"/>
      <c r="N230" s="9"/>
      <c r="O230" s="9"/>
      <c r="P230" s="9"/>
      <c r="Q230" s="9"/>
      <c r="R230" s="23"/>
      <c r="S230" s="23"/>
    </row>
    <row r="231" spans="1:26" ht="12.75" customHeight="1" x14ac:dyDescent="0.2">
      <c r="A231" s="23"/>
      <c r="B231" s="23"/>
      <c r="C231" s="9"/>
      <c r="D231" s="23"/>
      <c r="E231" s="9"/>
      <c r="F231" s="23"/>
      <c r="G231" s="23"/>
      <c r="H231" s="23"/>
      <c r="J231" s="23"/>
      <c r="K231" s="23"/>
      <c r="L231" s="23"/>
      <c r="M231" s="23"/>
      <c r="N231" s="23"/>
      <c r="O231" s="23"/>
      <c r="P231" s="9"/>
      <c r="Q231" s="9"/>
      <c r="R231" s="9"/>
      <c r="S231" s="23"/>
    </row>
    <row r="232" spans="1:26" ht="12.75" customHeight="1" x14ac:dyDescent="0.2">
      <c r="E232" s="9"/>
      <c r="F232" s="23"/>
      <c r="G232" s="23"/>
      <c r="H232" s="23"/>
      <c r="J232" s="23"/>
      <c r="K232" s="23"/>
      <c r="L232" s="23"/>
      <c r="M232" s="23"/>
      <c r="N232" s="23"/>
      <c r="O232" s="23"/>
      <c r="P232" s="9"/>
      <c r="Q232" s="9"/>
      <c r="R232" s="9"/>
      <c r="S232" s="23"/>
      <c r="T232" s="23"/>
      <c r="U232" s="23"/>
    </row>
    <row r="233" spans="1:26" ht="12.75" customHeight="1" x14ac:dyDescent="0.2">
      <c r="A233" s="23"/>
      <c r="B233" s="23"/>
      <c r="C233" s="23"/>
      <c r="D233" s="23"/>
      <c r="E233" s="9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9"/>
      <c r="Q233" s="66"/>
      <c r="R233" s="9"/>
      <c r="S233" s="23"/>
      <c r="T233" s="23"/>
      <c r="U233" s="23"/>
      <c r="V233" s="23"/>
      <c r="W233" s="23"/>
      <c r="X233" s="23"/>
      <c r="Y233" s="23"/>
      <c r="Z233" s="23"/>
    </row>
    <row r="234" spans="1:26" ht="12.75" customHeight="1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9"/>
      <c r="Q234" s="66"/>
      <c r="R234" s="66"/>
      <c r="S234" s="23"/>
      <c r="T234" s="23"/>
      <c r="U234" s="23"/>
      <c r="V234" s="23"/>
      <c r="W234" s="23"/>
      <c r="X234" s="23"/>
      <c r="Y234" s="23"/>
      <c r="Z234" s="23"/>
    </row>
    <row r="235" spans="1:26" ht="12.75" customHeight="1" x14ac:dyDescent="0.2">
      <c r="A235" s="23"/>
      <c r="B235" s="23"/>
      <c r="C235" s="23"/>
      <c r="D235" s="23"/>
      <c r="E235" s="9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9"/>
      <c r="Q235" s="23"/>
      <c r="R235" s="66"/>
      <c r="S235" s="23"/>
      <c r="T235" s="23"/>
      <c r="U235" s="23"/>
      <c r="V235" s="23"/>
      <c r="W235" s="23"/>
      <c r="X235" s="23"/>
      <c r="Y235" s="23"/>
      <c r="Z235" s="23"/>
    </row>
    <row r="236" spans="1:26" ht="12.75" customHeight="1" x14ac:dyDescent="0.2">
      <c r="A236" s="23"/>
      <c r="B236" s="23"/>
      <c r="C236" s="23"/>
      <c r="D236" s="23"/>
      <c r="E236" s="9"/>
      <c r="F236" s="23"/>
      <c r="G236" s="23"/>
      <c r="H236" s="23"/>
      <c r="I236" s="23"/>
      <c r="J236" s="23"/>
      <c r="K236" s="9"/>
      <c r="L236" s="9"/>
      <c r="M236" s="9"/>
      <c r="N236" s="9"/>
      <c r="O236" s="9"/>
      <c r="P236" s="9"/>
      <c r="Q236" s="23"/>
      <c r="R236" s="66"/>
      <c r="S236" s="23"/>
      <c r="T236" s="23"/>
      <c r="U236" s="23"/>
      <c r="V236" s="23"/>
      <c r="W236" s="23"/>
      <c r="X236" s="23"/>
      <c r="Y236" s="23"/>
      <c r="Z236" s="23"/>
    </row>
    <row r="237" spans="1:26" ht="12.75" customHeight="1" x14ac:dyDescent="0.2">
      <c r="A237" s="23"/>
      <c r="B237" s="23"/>
      <c r="C237" s="23"/>
      <c r="D237" s="23"/>
      <c r="E237" s="9"/>
      <c r="F237" s="9"/>
      <c r="G237" s="9"/>
      <c r="H237" s="9"/>
      <c r="I237" s="23"/>
      <c r="J237" s="23"/>
      <c r="K237" s="9"/>
      <c r="L237" s="9"/>
      <c r="M237" s="9"/>
      <c r="N237" s="9"/>
      <c r="O237" s="9"/>
      <c r="P237" s="9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2.75" customHeight="1" x14ac:dyDescent="0.2">
      <c r="A238" s="25"/>
      <c r="B238" s="9"/>
      <c r="C238" s="9"/>
      <c r="D238" s="9"/>
      <c r="E238" s="9"/>
      <c r="F238" s="9"/>
      <c r="G238" s="9"/>
      <c r="H238" s="9"/>
      <c r="I238" s="23"/>
      <c r="J238" s="23"/>
      <c r="K238" s="9"/>
      <c r="L238" s="9"/>
      <c r="M238" s="9"/>
      <c r="N238" s="9"/>
      <c r="O238" s="9"/>
      <c r="P238" s="66"/>
      <c r="Q238" s="66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2.75" customHeight="1" x14ac:dyDescent="0.2">
      <c r="A239" s="25"/>
      <c r="B239" s="9"/>
      <c r="C239" s="9"/>
      <c r="D239" s="9"/>
      <c r="E239" s="9"/>
      <c r="F239" s="9"/>
      <c r="G239" s="9"/>
      <c r="H239" s="9"/>
      <c r="I239" s="23"/>
      <c r="J239" s="23"/>
      <c r="K239" s="9"/>
      <c r="L239" s="9"/>
      <c r="M239" s="9"/>
      <c r="N239" s="9"/>
      <c r="O239" s="9"/>
      <c r="P239" s="66"/>
      <c r="Q239" s="66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2.75" customHeight="1" x14ac:dyDescent="0.2">
      <c r="A240" s="25"/>
      <c r="B240" s="9"/>
      <c r="C240" s="9"/>
      <c r="D240" s="9"/>
      <c r="E240" s="9"/>
      <c r="F240" s="9"/>
      <c r="G240" s="9"/>
      <c r="H240" s="9"/>
      <c r="I240" s="23"/>
      <c r="J240" s="23"/>
      <c r="K240" s="9"/>
      <c r="L240" s="9"/>
      <c r="M240" s="9"/>
      <c r="N240" s="9"/>
      <c r="O240" s="9"/>
      <c r="P240" s="9"/>
      <c r="Q240" s="9"/>
      <c r="R240" s="66"/>
      <c r="S240" s="23"/>
      <c r="T240" s="23"/>
      <c r="U240" s="23"/>
      <c r="V240" s="23"/>
      <c r="W240" s="23"/>
      <c r="X240" s="23"/>
      <c r="Y240" s="23"/>
      <c r="Z240" s="23"/>
    </row>
    <row r="241" spans="1:26" ht="12.75" customHeight="1" x14ac:dyDescent="0.2">
      <c r="A241" s="23"/>
      <c r="B241" s="89"/>
      <c r="C241" s="9"/>
      <c r="D241" s="9"/>
      <c r="E241" s="9"/>
      <c r="F241" s="9"/>
      <c r="G241" s="9"/>
      <c r="H241" s="9"/>
      <c r="I241" s="23"/>
      <c r="J241" s="23"/>
      <c r="K241" s="9"/>
      <c r="L241" s="9"/>
      <c r="M241" s="9"/>
      <c r="N241" s="9"/>
      <c r="O241" s="9"/>
      <c r="P241" s="9"/>
      <c r="Q241" s="9"/>
      <c r="R241" s="66"/>
      <c r="S241" s="23"/>
      <c r="T241" s="23"/>
      <c r="U241" s="23"/>
      <c r="V241" s="23"/>
      <c r="W241" s="23"/>
      <c r="X241" s="23"/>
      <c r="Y241" s="23"/>
      <c r="Z241" s="23"/>
    </row>
    <row r="242" spans="1:26" ht="12.75" customHeight="1" x14ac:dyDescent="0.2">
      <c r="A242" s="163"/>
      <c r="B242" s="157"/>
      <c r="C242" s="9"/>
      <c r="D242" s="9"/>
      <c r="E242" s="9"/>
      <c r="F242" s="9"/>
      <c r="G242" s="9"/>
      <c r="H242" s="9"/>
      <c r="I242" s="23"/>
      <c r="J242" s="23"/>
      <c r="K242" s="9"/>
      <c r="L242" s="9"/>
      <c r="M242" s="9"/>
      <c r="N242" s="9"/>
      <c r="O242" s="9"/>
      <c r="P242" s="9"/>
      <c r="Q242" s="23"/>
      <c r="R242" s="9"/>
      <c r="S242" s="23"/>
      <c r="T242" s="23"/>
      <c r="U242" s="23"/>
      <c r="V242" s="23"/>
      <c r="W242" s="23"/>
      <c r="X242" s="23"/>
      <c r="Y242" s="23"/>
      <c r="Z242" s="23"/>
    </row>
    <row r="243" spans="1:26" ht="12.75" customHeight="1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9"/>
      <c r="L243" s="9"/>
      <c r="M243" s="9"/>
      <c r="N243" s="9"/>
      <c r="O243" s="9"/>
      <c r="P243" s="9"/>
      <c r="Q243" s="23"/>
      <c r="R243" s="9"/>
      <c r="S243" s="23"/>
      <c r="T243" s="23"/>
      <c r="U243" s="23"/>
      <c r="V243" s="23"/>
      <c r="W243" s="23"/>
      <c r="X243" s="23"/>
      <c r="Y243" s="23"/>
      <c r="Z243" s="23"/>
    </row>
    <row r="244" spans="1:26" ht="12.75" customHeight="1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9"/>
      <c r="L244" s="9"/>
      <c r="M244" s="9"/>
      <c r="N244" s="9"/>
      <c r="O244" s="9"/>
      <c r="P244" s="9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2.75" customHeight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9"/>
      <c r="L245" s="9"/>
      <c r="M245" s="9"/>
      <c r="N245" s="9"/>
      <c r="O245" s="9"/>
      <c r="P245" s="9"/>
      <c r="Q245" s="66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" customHeight="1" x14ac:dyDescent="0.25">
      <c r="A246" s="163"/>
      <c r="B246" s="157"/>
      <c r="C246" s="23"/>
      <c r="D246" s="23"/>
      <c r="E246" s="23"/>
      <c r="F246" s="23"/>
      <c r="G246" s="23"/>
      <c r="H246" s="23"/>
      <c r="I246" s="23"/>
      <c r="J246" s="53"/>
      <c r="K246" s="66"/>
      <c r="L246" s="66"/>
      <c r="M246" s="66"/>
      <c r="N246" s="66"/>
      <c r="O246" s="66"/>
      <c r="P246" s="9"/>
      <c r="Q246" s="66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" customHeight="1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53"/>
      <c r="K247" s="66"/>
      <c r="L247" s="66"/>
      <c r="M247" s="66"/>
      <c r="N247" s="66"/>
      <c r="O247" s="66"/>
      <c r="P247" s="9"/>
      <c r="Q247" s="9"/>
      <c r="R247" s="66"/>
      <c r="S247" s="23"/>
      <c r="T247" s="23"/>
      <c r="U247" s="23"/>
      <c r="V247" s="23"/>
      <c r="W247" s="23"/>
      <c r="X247" s="23"/>
      <c r="Y247" s="23"/>
      <c r="Z247" s="23"/>
    </row>
    <row r="248" spans="1:26" ht="12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35"/>
      <c r="K248" s="89"/>
      <c r="L248" s="9"/>
      <c r="M248" s="9"/>
      <c r="N248" s="9"/>
      <c r="O248" s="9"/>
      <c r="P248" s="9"/>
      <c r="Q248" s="9"/>
      <c r="R248" s="66"/>
      <c r="S248" s="23"/>
      <c r="T248" s="23"/>
      <c r="U248" s="23"/>
      <c r="V248" s="23"/>
      <c r="W248" s="23"/>
      <c r="X248" s="23"/>
      <c r="Y248" s="23"/>
      <c r="Z248" s="23"/>
    </row>
    <row r="249" spans="1:26" ht="12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5"/>
      <c r="K249" s="9"/>
      <c r="L249" s="9"/>
      <c r="M249" s="9"/>
      <c r="N249" s="9"/>
      <c r="O249" s="9"/>
      <c r="P249" s="9"/>
      <c r="Q249" s="9"/>
      <c r="R249" s="9"/>
      <c r="S249" s="23"/>
      <c r="T249" s="23"/>
      <c r="U249" s="23"/>
      <c r="V249" s="23"/>
      <c r="W249" s="23"/>
      <c r="X249" s="23"/>
      <c r="Y249" s="23"/>
      <c r="Z249" s="23"/>
    </row>
    <row r="250" spans="1:26" ht="12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9"/>
      <c r="L250" s="9"/>
      <c r="M250" s="9"/>
      <c r="N250" s="9"/>
      <c r="O250" s="9"/>
      <c r="P250" s="23"/>
      <c r="Q250" s="9"/>
      <c r="R250" s="9"/>
      <c r="S250" s="23"/>
      <c r="T250" s="23"/>
      <c r="U250" s="23"/>
      <c r="V250" s="23"/>
      <c r="W250" s="23"/>
      <c r="X250" s="23"/>
      <c r="Y250" s="23"/>
      <c r="Z250" s="23"/>
    </row>
    <row r="251" spans="1:26" ht="12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9"/>
      <c r="L251" s="9"/>
      <c r="M251" s="9"/>
      <c r="N251" s="9"/>
      <c r="O251" s="9"/>
      <c r="P251" s="9"/>
      <c r="Q251" s="23"/>
      <c r="R251" s="9"/>
      <c r="S251" s="23"/>
      <c r="T251" s="23"/>
      <c r="U251" s="23"/>
      <c r="V251" s="23"/>
      <c r="W251" s="23"/>
      <c r="X251" s="23"/>
      <c r="Y251" s="23"/>
      <c r="Z251" s="23"/>
    </row>
    <row r="252" spans="1:26" ht="12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9"/>
      <c r="L252" s="9"/>
      <c r="M252" s="9"/>
      <c r="N252" s="9"/>
      <c r="O252" s="9"/>
      <c r="P252" s="9"/>
      <c r="Q252" s="23"/>
      <c r="R252" s="9"/>
      <c r="S252" s="23"/>
      <c r="T252" s="23"/>
      <c r="U252" s="23"/>
      <c r="V252" s="23"/>
      <c r="W252" s="23"/>
      <c r="X252" s="23"/>
      <c r="Y252" s="23"/>
      <c r="Z252" s="23"/>
    </row>
    <row r="253" spans="1:26" ht="12.75" customHeight="1" x14ac:dyDescent="0.2">
      <c r="A253" s="139"/>
      <c r="B253" s="23"/>
      <c r="C253" s="23"/>
      <c r="D253" s="23"/>
      <c r="E253" s="23"/>
      <c r="F253" s="23"/>
      <c r="G253" s="23"/>
      <c r="H253" s="23"/>
      <c r="I253" s="23"/>
      <c r="J253" s="23"/>
      <c r="K253" s="9"/>
      <c r="L253" s="9"/>
      <c r="M253" s="9"/>
      <c r="N253" s="9"/>
      <c r="O253" s="9"/>
      <c r="P253" s="9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2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9"/>
      <c r="L254" s="9"/>
      <c r="M254" s="9"/>
      <c r="N254" s="9"/>
      <c r="O254" s="9"/>
      <c r="P254" s="9"/>
      <c r="Q254" s="9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2.75" customHeight="1" x14ac:dyDescent="0.2">
      <c r="A255" s="139"/>
      <c r="B255" s="23"/>
      <c r="C255" s="23"/>
      <c r="D255" s="23"/>
      <c r="E255" s="23"/>
      <c r="F255" s="23"/>
      <c r="G255" s="23"/>
      <c r="H255" s="23"/>
      <c r="I255" s="23"/>
      <c r="J255" s="23"/>
      <c r="K255" s="9"/>
      <c r="L255" s="9"/>
      <c r="M255" s="9"/>
      <c r="N255" s="9"/>
      <c r="O255" s="9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2.75" customHeight="1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9"/>
      <c r="L256" s="9"/>
      <c r="M256" s="9"/>
      <c r="N256" s="9"/>
      <c r="O256" s="9"/>
      <c r="P256" s="23"/>
      <c r="Q256" s="23"/>
      <c r="R256" s="9"/>
      <c r="S256" s="23"/>
      <c r="T256" s="23"/>
      <c r="U256" s="23"/>
      <c r="V256" s="23"/>
      <c r="W256" s="23"/>
      <c r="X256" s="23"/>
      <c r="Y256" s="23"/>
      <c r="Z256" s="23"/>
    </row>
    <row r="257" spans="1:26" ht="12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9"/>
      <c r="L257" s="9"/>
      <c r="M257" s="9"/>
      <c r="N257" s="9"/>
      <c r="O257" s="9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2.75" customHeight="1" x14ac:dyDescent="0.2">
      <c r="A258" s="139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2.75" customHeight="1" x14ac:dyDescent="0.2">
      <c r="A259" s="23"/>
      <c r="B259" s="23"/>
      <c r="C259" s="9"/>
      <c r="D259" s="9"/>
      <c r="E259" s="9"/>
      <c r="F259" s="9"/>
      <c r="G259" s="9"/>
      <c r="H259" s="9"/>
      <c r="I259" s="23"/>
      <c r="J259" s="23"/>
      <c r="K259" s="9"/>
      <c r="L259" s="9"/>
      <c r="M259" s="9"/>
      <c r="N259" s="9"/>
      <c r="O259" s="9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2.75" customHeight="1" x14ac:dyDescent="0.2">
      <c r="A260" s="139"/>
      <c r="B260" s="23"/>
      <c r="C260" s="9"/>
      <c r="D260" s="9"/>
      <c r="E260" s="9"/>
      <c r="F260" s="9"/>
      <c r="G260" s="9"/>
      <c r="H260" s="9"/>
      <c r="I260" s="23"/>
      <c r="J260" s="23"/>
      <c r="K260" s="9"/>
      <c r="L260" s="9"/>
      <c r="M260" s="9"/>
      <c r="N260" s="9"/>
      <c r="O260" s="9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" customHeight="1" x14ac:dyDescent="0.25">
      <c r="A261" s="53"/>
      <c r="B261" s="66"/>
      <c r="C261" s="66"/>
      <c r="D261" s="66"/>
      <c r="E261" s="66"/>
      <c r="F261" s="66"/>
      <c r="G261" s="66"/>
      <c r="H261" s="66"/>
      <c r="I261" s="23"/>
      <c r="J261" s="23"/>
      <c r="K261" s="9"/>
      <c r="L261" s="9"/>
      <c r="M261" s="9"/>
      <c r="N261" s="9"/>
      <c r="O261" s="9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" customHeight="1" x14ac:dyDescent="0.25">
      <c r="A262" s="53"/>
      <c r="B262" s="66"/>
      <c r="C262" s="66"/>
      <c r="D262" s="66"/>
      <c r="E262" s="66"/>
      <c r="F262" s="66"/>
      <c r="G262" s="66"/>
      <c r="H262" s="66"/>
      <c r="I262" s="23"/>
      <c r="J262" s="53"/>
      <c r="K262" s="9"/>
      <c r="L262" s="9"/>
      <c r="M262" s="9"/>
      <c r="N262" s="9"/>
      <c r="O262" s="9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2.75" customHeight="1" x14ac:dyDescent="0.2">
      <c r="A263" s="35"/>
      <c r="B263" s="89"/>
      <c r="C263" s="9"/>
      <c r="D263" s="9"/>
      <c r="E263" s="9"/>
      <c r="F263" s="9"/>
      <c r="G263" s="9"/>
      <c r="H263" s="9"/>
      <c r="I263" s="23"/>
      <c r="J263" s="23"/>
      <c r="K263" s="23"/>
      <c r="L263" s="23"/>
      <c r="M263" s="23"/>
      <c r="N263" s="23"/>
      <c r="O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2.75" customHeight="1" x14ac:dyDescent="0.2">
      <c r="A264" s="25"/>
      <c r="B264" s="9"/>
      <c r="C264" s="9"/>
      <c r="D264" s="9"/>
      <c r="E264" s="9"/>
      <c r="F264" s="9"/>
      <c r="G264" s="9"/>
      <c r="H264" s="9"/>
      <c r="I264" s="23"/>
      <c r="J264" s="23"/>
      <c r="K264" s="23"/>
      <c r="L264" s="23"/>
      <c r="M264" s="23"/>
      <c r="N264" s="23"/>
      <c r="O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2.75" customHeight="1" x14ac:dyDescent="0.2">
      <c r="A265" s="35"/>
      <c r="B265" s="89"/>
      <c r="C265" s="9"/>
      <c r="D265" s="9"/>
      <c r="E265" s="9"/>
      <c r="F265" s="9"/>
      <c r="G265" s="9"/>
      <c r="H265" s="9"/>
      <c r="I265" s="23"/>
      <c r="J265" s="23"/>
      <c r="K265" s="23"/>
      <c r="L265" s="23"/>
      <c r="M265" s="23"/>
      <c r="N265" s="23"/>
      <c r="O265" s="23"/>
      <c r="V265" s="23"/>
      <c r="W265" s="23"/>
      <c r="X265" s="23"/>
      <c r="Y265" s="23"/>
      <c r="Z265" s="23"/>
    </row>
    <row r="266" spans="1:26" ht="12.75" customHeight="1" x14ac:dyDescent="0.2">
      <c r="A266" s="25"/>
      <c r="B266" s="9"/>
      <c r="C266" s="9"/>
      <c r="D266" s="9"/>
      <c r="E266" s="9"/>
      <c r="F266" s="9"/>
      <c r="G266" s="9"/>
      <c r="H266" s="9"/>
      <c r="J266" s="23"/>
      <c r="K266" s="23"/>
      <c r="L266" s="23"/>
      <c r="M266" s="23"/>
      <c r="N266" s="23"/>
      <c r="O266" s="23"/>
    </row>
    <row r="267" spans="1:26" ht="12.75" customHeight="1" x14ac:dyDescent="0.2">
      <c r="A267" s="25"/>
      <c r="B267" s="9"/>
      <c r="C267" s="9"/>
      <c r="D267" s="9"/>
      <c r="E267" s="9"/>
      <c r="F267" s="9"/>
      <c r="G267" s="9"/>
      <c r="H267" s="9"/>
      <c r="J267" s="23"/>
      <c r="K267" s="23"/>
      <c r="L267" s="23"/>
      <c r="M267" s="23"/>
      <c r="N267" s="23"/>
      <c r="O267" s="23"/>
    </row>
    <row r="268" spans="1:26" ht="15" customHeight="1" x14ac:dyDescent="0.25">
      <c r="A268" s="53"/>
      <c r="B268" s="66"/>
      <c r="C268" s="66"/>
      <c r="D268" s="66"/>
      <c r="E268" s="66"/>
      <c r="F268" s="66"/>
      <c r="G268" s="66"/>
      <c r="H268" s="66"/>
      <c r="J268" s="23"/>
      <c r="K268" s="23"/>
      <c r="L268" s="23"/>
      <c r="M268" s="23"/>
      <c r="N268" s="23"/>
      <c r="O268" s="23"/>
    </row>
    <row r="269" spans="1:26" ht="15" customHeight="1" x14ac:dyDescent="0.25">
      <c r="A269" s="53"/>
      <c r="B269" s="66"/>
      <c r="C269" s="66"/>
      <c r="D269" s="66"/>
      <c r="E269" s="66"/>
      <c r="F269" s="66"/>
      <c r="G269" s="66"/>
      <c r="H269" s="66"/>
      <c r="J269" s="23"/>
      <c r="K269" s="23"/>
      <c r="L269" s="23"/>
      <c r="M269" s="23"/>
      <c r="N269" s="23"/>
      <c r="O269" s="23"/>
    </row>
    <row r="270" spans="1:26" ht="12.75" customHeight="1" x14ac:dyDescent="0.2">
      <c r="A270" s="35"/>
      <c r="B270" s="89"/>
      <c r="C270" s="9"/>
      <c r="D270" s="9"/>
      <c r="E270" s="9"/>
      <c r="F270" s="9"/>
      <c r="G270" s="9"/>
      <c r="H270" s="9"/>
      <c r="J270" s="23"/>
      <c r="K270" s="23"/>
      <c r="L270" s="23"/>
      <c r="M270" s="23"/>
      <c r="N270" s="23"/>
      <c r="O270" s="23"/>
    </row>
    <row r="271" spans="1:26" ht="12.75" customHeight="1" x14ac:dyDescent="0.2">
      <c r="A271" s="23"/>
      <c r="B271" s="23"/>
      <c r="C271" s="23"/>
      <c r="D271" s="9"/>
      <c r="E271" s="9"/>
      <c r="F271" s="23"/>
      <c r="G271" s="9"/>
      <c r="H271" s="9"/>
      <c r="J271" s="23"/>
      <c r="K271" s="23"/>
      <c r="L271" s="23"/>
      <c r="M271" s="23"/>
      <c r="N271" s="23"/>
      <c r="O271" s="23"/>
    </row>
    <row r="272" spans="1:26" ht="12.75" customHeight="1" x14ac:dyDescent="0.2">
      <c r="J272" s="23"/>
      <c r="K272" s="23"/>
      <c r="L272" s="23"/>
      <c r="M272" s="23"/>
      <c r="N272" s="23"/>
      <c r="O272" s="23"/>
    </row>
    <row r="273" spans="1:15" ht="12.75" customHeight="1" x14ac:dyDescent="0.2">
      <c r="J273" s="23"/>
      <c r="K273" s="23"/>
      <c r="L273" s="23"/>
      <c r="M273" s="23"/>
      <c r="N273" s="23"/>
      <c r="O273" s="23"/>
    </row>
    <row r="274" spans="1:15" ht="12.75" customHeight="1" x14ac:dyDescent="0.2">
      <c r="J274" s="23"/>
      <c r="K274" s="23"/>
      <c r="L274" s="23"/>
      <c r="M274" s="23"/>
      <c r="N274" s="23"/>
      <c r="O274" s="23"/>
    </row>
    <row r="275" spans="1:15" ht="12.75" customHeight="1" x14ac:dyDescent="0.2">
      <c r="A275" s="23"/>
      <c r="B275" s="89"/>
      <c r="C275" s="23"/>
      <c r="D275" s="23"/>
      <c r="E275" s="23"/>
      <c r="F275" s="23"/>
      <c r="G275" s="23"/>
      <c r="H275" s="23"/>
      <c r="J275" s="23"/>
      <c r="K275" s="23"/>
      <c r="L275" s="23"/>
      <c r="M275" s="23"/>
      <c r="N275" s="23"/>
      <c r="O275" s="23"/>
    </row>
    <row r="276" spans="1:15" ht="12.75" customHeight="1" x14ac:dyDescent="0.2">
      <c r="A276" s="23"/>
      <c r="B276" s="23"/>
      <c r="C276" s="23"/>
      <c r="D276" s="23"/>
      <c r="E276" s="23"/>
      <c r="F276" s="23"/>
      <c r="G276" s="23"/>
      <c r="H276" s="23"/>
      <c r="J276" s="23"/>
      <c r="K276" s="23"/>
      <c r="L276" s="23"/>
      <c r="M276" s="23"/>
      <c r="N276" s="23"/>
      <c r="O276" s="23"/>
    </row>
    <row r="277" spans="1:15" ht="15" customHeight="1" x14ac:dyDescent="0.25">
      <c r="A277" s="53"/>
      <c r="B277" s="9"/>
      <c r="C277" s="9"/>
      <c r="D277" s="9"/>
      <c r="E277" s="9"/>
      <c r="F277" s="9"/>
      <c r="G277" s="9"/>
      <c r="H277" s="9"/>
      <c r="J277" s="23"/>
      <c r="K277" s="23"/>
      <c r="L277" s="23"/>
      <c r="M277" s="23"/>
      <c r="N277" s="23"/>
      <c r="O277" s="23"/>
    </row>
    <row r="278" spans="1:15" ht="12.75" customHeight="1" x14ac:dyDescent="0.2">
      <c r="J278" s="23"/>
      <c r="K278" s="23"/>
      <c r="L278" s="23"/>
      <c r="M278" s="23"/>
      <c r="N278" s="23"/>
      <c r="O278" s="23"/>
    </row>
    <row r="279" spans="1:15" ht="12.75" customHeight="1" x14ac:dyDescent="0.2">
      <c r="I279" s="23"/>
      <c r="J279" s="23"/>
      <c r="K279" s="23"/>
      <c r="L279" s="23"/>
      <c r="M279" s="23"/>
      <c r="N279" s="23"/>
      <c r="O279" s="23"/>
    </row>
    <row r="280" spans="1:15" ht="12.75" customHeight="1" x14ac:dyDescent="0.2">
      <c r="I280" s="23"/>
      <c r="J280" s="23"/>
      <c r="K280" s="23"/>
      <c r="L280" s="23"/>
      <c r="M280" s="23"/>
      <c r="N280" s="23"/>
      <c r="O280" s="23"/>
    </row>
    <row r="281" spans="1:15" ht="12.75" customHeight="1" x14ac:dyDescent="0.2">
      <c r="I281" s="23"/>
      <c r="J281" s="23"/>
      <c r="K281" s="23"/>
      <c r="L281" s="23"/>
      <c r="M281" s="23"/>
      <c r="N281" s="23"/>
      <c r="O281" s="23"/>
    </row>
    <row r="282" spans="1:15" ht="12.75" customHeight="1" x14ac:dyDescent="0.2">
      <c r="J282" s="23"/>
      <c r="K282" s="23"/>
      <c r="L282" s="23"/>
      <c r="M282" s="23"/>
      <c r="N282" s="23"/>
      <c r="O282" s="23"/>
    </row>
    <row r="283" spans="1:15" ht="12.75" customHeight="1" x14ac:dyDescent="0.2">
      <c r="J283" s="23"/>
      <c r="K283" s="23"/>
      <c r="L283" s="23"/>
      <c r="M283" s="23"/>
      <c r="N283" s="23"/>
      <c r="O283" s="23"/>
    </row>
    <row r="284" spans="1:15" ht="12.75" customHeight="1" x14ac:dyDescent="0.2">
      <c r="J284" s="23"/>
      <c r="K284" s="23"/>
      <c r="L284" s="23"/>
      <c r="M284" s="23"/>
      <c r="N284" s="23"/>
      <c r="O284" s="23"/>
    </row>
    <row r="285" spans="1:15" ht="12.75" customHeight="1" x14ac:dyDescent="0.2">
      <c r="J285" s="23"/>
      <c r="K285" s="23"/>
      <c r="L285" s="23"/>
      <c r="M285" s="23"/>
      <c r="N285" s="23"/>
      <c r="O285" s="23"/>
    </row>
    <row r="286" spans="1:15" ht="12.75" customHeight="1" x14ac:dyDescent="0.2">
      <c r="J286" s="23"/>
      <c r="K286" s="23"/>
      <c r="L286" s="23"/>
      <c r="M286" s="23"/>
      <c r="N286" s="23"/>
      <c r="O286" s="23"/>
    </row>
    <row r="287" spans="1:15" ht="12.75" customHeight="1" x14ac:dyDescent="0.2">
      <c r="J287" s="23"/>
      <c r="K287" s="23"/>
      <c r="L287" s="23"/>
      <c r="M287" s="23"/>
      <c r="N287" s="23"/>
      <c r="O287" s="23"/>
    </row>
    <row r="288" spans="1:15" ht="12.75" customHeight="1" x14ac:dyDescent="0.2">
      <c r="J288" s="23"/>
      <c r="K288" s="23"/>
      <c r="L288" s="23"/>
      <c r="M288" s="23"/>
      <c r="N288" s="23"/>
      <c r="O288" s="23"/>
    </row>
    <row r="289" spans="10:15" ht="12.75" customHeight="1" x14ac:dyDescent="0.2">
      <c r="J289" s="23"/>
      <c r="K289" s="23"/>
      <c r="L289" s="23"/>
      <c r="M289" s="23"/>
      <c r="N289" s="23"/>
      <c r="O289" s="23"/>
    </row>
    <row r="290" spans="10:15" ht="12.75" customHeight="1" x14ac:dyDescent="0.2">
      <c r="J290" s="23"/>
      <c r="K290" s="23"/>
      <c r="L290" s="23"/>
      <c r="M290" s="23"/>
      <c r="N290" s="23"/>
      <c r="O290" s="23"/>
    </row>
    <row r="291" spans="10:15" ht="12.75" customHeight="1" x14ac:dyDescent="0.2">
      <c r="J291" s="23"/>
      <c r="K291" s="23"/>
      <c r="L291" s="23"/>
      <c r="M291" s="23"/>
      <c r="N291" s="23"/>
      <c r="O291" s="23"/>
    </row>
    <row r="292" spans="10:15" ht="12.75" customHeight="1" x14ac:dyDescent="0.2">
      <c r="J292" s="23"/>
      <c r="K292" s="23"/>
      <c r="L292" s="23"/>
      <c r="M292" s="23"/>
      <c r="N292" s="23"/>
      <c r="O292" s="23"/>
    </row>
    <row r="293" spans="10:15" ht="12.75" customHeight="1" x14ac:dyDescent="0.2">
      <c r="J293" s="23"/>
      <c r="K293" s="23"/>
      <c r="L293" s="23"/>
      <c r="M293" s="23"/>
      <c r="N293" s="23"/>
      <c r="O293" s="23"/>
    </row>
    <row r="294" spans="10:15" ht="12.75" customHeight="1" x14ac:dyDescent="0.2">
      <c r="J294" s="23"/>
      <c r="K294" s="23"/>
      <c r="L294" s="23"/>
      <c r="M294" s="23"/>
      <c r="N294" s="23"/>
      <c r="O294" s="23"/>
    </row>
    <row r="295" spans="10:15" ht="12.75" customHeight="1" x14ac:dyDescent="0.2">
      <c r="J295" s="23"/>
      <c r="K295" s="23"/>
      <c r="L295" s="23"/>
      <c r="M295" s="23"/>
      <c r="N295" s="23"/>
      <c r="O295" s="23"/>
    </row>
    <row r="296" spans="10:15" ht="12.75" customHeight="1" x14ac:dyDescent="0.2">
      <c r="J296" s="23"/>
      <c r="K296" s="23"/>
      <c r="L296" s="23"/>
      <c r="M296" s="23"/>
      <c r="N296" s="23"/>
      <c r="O296" s="23"/>
    </row>
    <row r="297" spans="10:15" ht="12.75" customHeight="1" x14ac:dyDescent="0.2">
      <c r="J297" s="23"/>
      <c r="K297" s="23"/>
      <c r="L297" s="23"/>
      <c r="M297" s="23"/>
      <c r="N297" s="23"/>
      <c r="O297" s="23"/>
    </row>
    <row r="298" spans="10:15" ht="12.75" customHeight="1" x14ac:dyDescent="0.2">
      <c r="J298" s="23"/>
      <c r="K298" s="23"/>
      <c r="L298" s="23"/>
      <c r="M298" s="23"/>
      <c r="N298" s="23"/>
      <c r="O298" s="23"/>
    </row>
    <row r="299" spans="10:15" ht="12.75" customHeight="1" x14ac:dyDescent="0.2">
      <c r="J299" s="23"/>
      <c r="K299" s="23"/>
      <c r="L299" s="23"/>
      <c r="M299" s="23"/>
      <c r="N299" s="23"/>
      <c r="O299" s="23"/>
    </row>
    <row r="300" spans="10:15" ht="12.75" customHeight="1" x14ac:dyDescent="0.2">
      <c r="J300" s="23"/>
      <c r="K300" s="23"/>
      <c r="L300" s="23"/>
      <c r="M300" s="23"/>
      <c r="N300" s="23"/>
      <c r="O300" s="23"/>
    </row>
    <row r="301" spans="10:15" ht="12.75" customHeight="1" x14ac:dyDescent="0.2">
      <c r="J301" s="23"/>
      <c r="K301" s="23"/>
      <c r="L301" s="23"/>
      <c r="M301" s="23"/>
      <c r="N301" s="23"/>
      <c r="O301" s="23"/>
    </row>
    <row r="302" spans="10:15" ht="12.75" customHeight="1" x14ac:dyDescent="0.2">
      <c r="J302" s="23"/>
      <c r="K302" s="23"/>
      <c r="L302" s="23"/>
      <c r="M302" s="23"/>
      <c r="N302" s="23"/>
      <c r="O302" s="23"/>
    </row>
    <row r="303" spans="10:15" ht="12.75" customHeight="1" x14ac:dyDescent="0.2">
      <c r="J303" s="23"/>
      <c r="K303" s="23"/>
      <c r="L303" s="23"/>
      <c r="M303" s="23"/>
      <c r="N303" s="23"/>
      <c r="O303" s="23"/>
    </row>
    <row r="304" spans="10:15" ht="12.75" customHeight="1" x14ac:dyDescent="0.2">
      <c r="J304" s="23"/>
      <c r="K304" s="23"/>
      <c r="L304" s="23"/>
      <c r="M304" s="23"/>
      <c r="N304" s="23"/>
      <c r="O304" s="23"/>
    </row>
    <row r="305" spans="10:15" ht="12.75" customHeight="1" x14ac:dyDescent="0.2">
      <c r="J305" s="23"/>
      <c r="K305" s="23"/>
      <c r="L305" s="23"/>
      <c r="M305" s="23"/>
      <c r="N305" s="23"/>
      <c r="O305" s="23"/>
    </row>
    <row r="306" spans="10:15" ht="12.75" customHeight="1" x14ac:dyDescent="0.2">
      <c r="J306" s="23"/>
      <c r="K306" s="23"/>
      <c r="L306" s="23"/>
      <c r="M306" s="23"/>
      <c r="N306" s="23"/>
      <c r="O306" s="23"/>
    </row>
    <row r="307" spans="10:15" ht="12.75" customHeight="1" x14ac:dyDescent="0.2">
      <c r="J307" s="23"/>
      <c r="K307" s="23"/>
      <c r="L307" s="23"/>
      <c r="M307" s="23"/>
      <c r="N307" s="23"/>
      <c r="O307" s="23"/>
    </row>
    <row r="308" spans="10:15" ht="12.75" customHeight="1" x14ac:dyDescent="0.2">
      <c r="J308" s="23"/>
      <c r="K308" s="23"/>
      <c r="L308" s="23"/>
      <c r="M308" s="23"/>
      <c r="N308" s="23"/>
      <c r="O308" s="23"/>
    </row>
    <row r="309" spans="10:15" ht="12.75" customHeight="1" x14ac:dyDescent="0.2">
      <c r="J309" s="23"/>
      <c r="K309" s="23"/>
      <c r="L309" s="23"/>
      <c r="M309" s="23"/>
      <c r="N309" s="23"/>
      <c r="O309" s="23"/>
    </row>
    <row r="310" spans="10:15" ht="12.75" customHeight="1" x14ac:dyDescent="0.2">
      <c r="J310" s="23"/>
      <c r="K310" s="23"/>
      <c r="L310" s="23"/>
      <c r="M310" s="23"/>
      <c r="N310" s="23"/>
      <c r="O310" s="23"/>
    </row>
    <row r="311" spans="10:15" ht="12.75" customHeight="1" x14ac:dyDescent="0.2">
      <c r="J311" s="23"/>
      <c r="K311" s="23"/>
      <c r="L311" s="23"/>
      <c r="M311" s="23"/>
      <c r="N311" s="23"/>
      <c r="O311" s="23"/>
    </row>
    <row r="312" spans="10:15" ht="12.75" customHeight="1" x14ac:dyDescent="0.2">
      <c r="J312" s="23"/>
      <c r="K312" s="23"/>
      <c r="L312" s="23"/>
      <c r="M312" s="23"/>
      <c r="N312" s="23"/>
      <c r="O312" s="23"/>
    </row>
    <row r="313" spans="10:15" ht="12.75" customHeight="1" x14ac:dyDescent="0.2">
      <c r="J313" s="23"/>
      <c r="K313" s="23"/>
      <c r="L313" s="23"/>
      <c r="M313" s="23"/>
      <c r="N313" s="23"/>
      <c r="O313" s="23"/>
    </row>
    <row r="314" spans="10:15" ht="12.75" customHeight="1" x14ac:dyDescent="0.2">
      <c r="J314" s="23"/>
      <c r="K314" s="23"/>
      <c r="L314" s="23"/>
      <c r="M314" s="23"/>
      <c r="N314" s="23"/>
      <c r="O314" s="23"/>
    </row>
    <row r="315" spans="10:15" ht="12.75" customHeight="1" x14ac:dyDescent="0.2">
      <c r="J315" s="23"/>
      <c r="K315" s="23"/>
      <c r="L315" s="23"/>
      <c r="M315" s="23"/>
      <c r="N315" s="23"/>
      <c r="O315" s="23"/>
    </row>
    <row r="316" spans="10:15" ht="12.75" customHeight="1" x14ac:dyDescent="0.2">
      <c r="J316" s="23"/>
      <c r="K316" s="23"/>
      <c r="L316" s="23"/>
      <c r="M316" s="23"/>
      <c r="N316" s="23"/>
      <c r="O316" s="23"/>
    </row>
    <row r="317" spans="10:15" ht="12.75" customHeight="1" x14ac:dyDescent="0.2">
      <c r="J317" s="23"/>
      <c r="K317" s="23"/>
      <c r="L317" s="23"/>
      <c r="M317" s="23"/>
      <c r="N317" s="23"/>
      <c r="O317" s="23"/>
    </row>
    <row r="318" spans="10:15" ht="12.75" customHeight="1" x14ac:dyDescent="0.2">
      <c r="J318" s="23"/>
      <c r="K318" s="23"/>
      <c r="L318" s="23"/>
      <c r="M318" s="23"/>
      <c r="N318" s="23"/>
      <c r="O318" s="23"/>
    </row>
    <row r="319" spans="10:15" ht="12.75" customHeight="1" x14ac:dyDescent="0.2">
      <c r="J319" s="23"/>
      <c r="K319" s="23"/>
      <c r="L319" s="23"/>
      <c r="M319" s="23"/>
      <c r="N319" s="23"/>
      <c r="O319" s="23"/>
    </row>
    <row r="320" spans="10:15" ht="12.75" customHeight="1" x14ac:dyDescent="0.2">
      <c r="J320" s="23"/>
      <c r="K320" s="23"/>
      <c r="L320" s="23"/>
      <c r="M320" s="23"/>
      <c r="N320" s="23"/>
      <c r="O320" s="23"/>
    </row>
    <row r="321" spans="10:15" ht="12.75" customHeight="1" x14ac:dyDescent="0.2">
      <c r="J321" s="23"/>
      <c r="K321" s="23"/>
      <c r="L321" s="23"/>
      <c r="M321" s="23"/>
      <c r="N321" s="23"/>
      <c r="O321" s="23"/>
    </row>
    <row r="322" spans="10:15" ht="12.75" customHeight="1" x14ac:dyDescent="0.2">
      <c r="J322" s="23"/>
      <c r="K322" s="23"/>
      <c r="L322" s="23"/>
      <c r="M322" s="23"/>
      <c r="N322" s="23"/>
      <c r="O322" s="23"/>
    </row>
    <row r="323" spans="10:15" ht="12.75" customHeight="1" x14ac:dyDescent="0.2">
      <c r="J323" s="23"/>
      <c r="K323" s="23"/>
      <c r="L323" s="23"/>
      <c r="M323" s="23"/>
      <c r="N323" s="23"/>
      <c r="O323" s="23"/>
    </row>
    <row r="324" spans="10:15" ht="12.75" customHeight="1" x14ac:dyDescent="0.2">
      <c r="J324" s="23"/>
      <c r="K324" s="23"/>
      <c r="L324" s="23"/>
      <c r="M324" s="23"/>
      <c r="N324" s="23"/>
      <c r="O324" s="23"/>
    </row>
    <row r="325" spans="10:15" ht="12.75" customHeight="1" x14ac:dyDescent="0.2">
      <c r="J325" s="23"/>
      <c r="K325" s="23"/>
      <c r="L325" s="23"/>
      <c r="M325" s="23"/>
      <c r="N325" s="23"/>
      <c r="O325" s="23"/>
    </row>
    <row r="326" spans="10:15" ht="12.75" customHeight="1" x14ac:dyDescent="0.2">
      <c r="J326" s="23"/>
      <c r="K326" s="23"/>
      <c r="L326" s="23"/>
      <c r="M326" s="23"/>
      <c r="N326" s="23"/>
      <c r="O326" s="23"/>
    </row>
    <row r="327" spans="10:15" ht="12.75" customHeight="1" x14ac:dyDescent="0.2">
      <c r="J327" s="23"/>
      <c r="K327" s="23"/>
      <c r="L327" s="23"/>
      <c r="M327" s="23"/>
      <c r="N327" s="23"/>
      <c r="O327" s="23"/>
    </row>
    <row r="328" spans="10:15" ht="12.75" customHeight="1" x14ac:dyDescent="0.2">
      <c r="J328" s="23"/>
      <c r="K328" s="23"/>
      <c r="L328" s="23"/>
      <c r="M328" s="23"/>
      <c r="N328" s="23"/>
      <c r="O328" s="23"/>
    </row>
    <row r="329" spans="10:15" ht="12.75" customHeight="1" x14ac:dyDescent="0.2">
      <c r="J329" s="23"/>
      <c r="K329" s="23"/>
      <c r="L329" s="23"/>
      <c r="M329" s="23"/>
      <c r="N329" s="23"/>
      <c r="O329" s="23"/>
    </row>
    <row r="330" spans="10:15" ht="12.75" customHeight="1" x14ac:dyDescent="0.2">
      <c r="J330" s="23"/>
      <c r="K330" s="23"/>
      <c r="L330" s="23"/>
      <c r="M330" s="23"/>
      <c r="N330" s="23"/>
      <c r="O330" s="23"/>
    </row>
    <row r="331" spans="10:15" ht="12.75" customHeight="1" x14ac:dyDescent="0.2">
      <c r="J331" s="23"/>
      <c r="K331" s="23"/>
      <c r="L331" s="23"/>
      <c r="M331" s="23"/>
      <c r="N331" s="23"/>
      <c r="O331" s="23"/>
    </row>
    <row r="332" spans="10:15" ht="12.75" customHeight="1" x14ac:dyDescent="0.2">
      <c r="J332" s="23"/>
      <c r="K332" s="23"/>
      <c r="L332" s="23"/>
      <c r="M332" s="23"/>
      <c r="N332" s="23"/>
      <c r="O332" s="23"/>
    </row>
    <row r="333" spans="10:15" ht="12.75" customHeight="1" x14ac:dyDescent="0.2">
      <c r="J333" s="23"/>
      <c r="K333" s="23"/>
      <c r="L333" s="23"/>
      <c r="M333" s="23"/>
      <c r="N333" s="23"/>
      <c r="O333" s="23"/>
    </row>
    <row r="334" spans="10:15" ht="12.75" customHeight="1" x14ac:dyDescent="0.2">
      <c r="J334" s="23"/>
      <c r="K334" s="23"/>
      <c r="L334" s="23"/>
      <c r="M334" s="23"/>
      <c r="N334" s="23"/>
      <c r="O334" s="23"/>
    </row>
    <row r="335" spans="10:15" ht="12.75" customHeight="1" x14ac:dyDescent="0.2">
      <c r="J335" s="23"/>
      <c r="K335" s="23"/>
      <c r="L335" s="23"/>
      <c r="M335" s="23"/>
      <c r="N335" s="23"/>
      <c r="O335" s="23"/>
    </row>
    <row r="336" spans="10:15" ht="12.75" customHeight="1" x14ac:dyDescent="0.2">
      <c r="J336" s="23"/>
      <c r="K336" s="23"/>
      <c r="L336" s="23"/>
      <c r="M336" s="23"/>
      <c r="N336" s="23"/>
      <c r="O336" s="23"/>
    </row>
    <row r="337" spans="10:15" ht="12.75" customHeight="1" x14ac:dyDescent="0.2">
      <c r="J337" s="23"/>
      <c r="K337" s="23"/>
      <c r="L337" s="23"/>
      <c r="M337" s="23"/>
      <c r="N337" s="23"/>
      <c r="O337" s="23"/>
    </row>
    <row r="338" spans="10:15" ht="12.75" customHeight="1" x14ac:dyDescent="0.2">
      <c r="J338" s="23"/>
      <c r="K338" s="23"/>
      <c r="L338" s="23"/>
      <c r="M338" s="23"/>
      <c r="N338" s="23"/>
      <c r="O338" s="23"/>
    </row>
    <row r="339" spans="10:15" ht="12.75" customHeight="1" x14ac:dyDescent="0.2">
      <c r="J339" s="23"/>
      <c r="K339" s="23"/>
      <c r="L339" s="23"/>
      <c r="M339" s="23"/>
      <c r="N339" s="23"/>
      <c r="O339" s="23"/>
    </row>
    <row r="340" spans="10:15" ht="12.75" customHeight="1" x14ac:dyDescent="0.2">
      <c r="J340" s="23"/>
      <c r="K340" s="23"/>
      <c r="L340" s="23"/>
      <c r="M340" s="23"/>
      <c r="N340" s="23"/>
      <c r="O340" s="23"/>
    </row>
    <row r="341" spans="10:15" ht="12.75" customHeight="1" x14ac:dyDescent="0.2">
      <c r="J341" s="23"/>
      <c r="K341" s="23"/>
      <c r="L341" s="23"/>
      <c r="M341" s="23"/>
      <c r="N341" s="23"/>
      <c r="O341" s="23"/>
    </row>
    <row r="342" spans="10:15" ht="12.75" customHeight="1" x14ac:dyDescent="0.2">
      <c r="J342" s="23"/>
      <c r="K342" s="23"/>
      <c r="L342" s="23"/>
      <c r="M342" s="23"/>
      <c r="N342" s="23"/>
      <c r="O342" s="23"/>
    </row>
    <row r="343" spans="10:15" ht="12.75" customHeight="1" x14ac:dyDescent="0.2">
      <c r="J343" s="23"/>
      <c r="K343" s="23"/>
      <c r="L343" s="23"/>
      <c r="M343" s="23"/>
      <c r="N343" s="23"/>
      <c r="O343" s="23"/>
    </row>
    <row r="344" spans="10:15" ht="12.75" customHeight="1" x14ac:dyDescent="0.2">
      <c r="J344" s="23"/>
      <c r="K344" s="23"/>
      <c r="L344" s="23"/>
      <c r="M344" s="23"/>
      <c r="N344" s="23"/>
      <c r="O344" s="23"/>
    </row>
    <row r="345" spans="10:15" ht="12.75" customHeight="1" x14ac:dyDescent="0.2">
      <c r="J345" s="23"/>
      <c r="K345" s="23"/>
      <c r="L345" s="23"/>
      <c r="M345" s="23"/>
      <c r="N345" s="23"/>
      <c r="O345" s="23"/>
    </row>
    <row r="346" spans="10:15" ht="12.75" customHeight="1" x14ac:dyDescent="0.2">
      <c r="J346" s="23"/>
      <c r="K346" s="23"/>
      <c r="L346" s="23"/>
      <c r="M346" s="23"/>
      <c r="N346" s="23"/>
      <c r="O346" s="23"/>
    </row>
    <row r="347" spans="10:15" ht="12.75" customHeight="1" x14ac:dyDescent="0.2">
      <c r="J347" s="23"/>
      <c r="K347" s="23"/>
      <c r="L347" s="23"/>
      <c r="M347" s="23"/>
      <c r="N347" s="23"/>
      <c r="O347" s="23"/>
    </row>
    <row r="348" spans="10:15" ht="12.75" customHeight="1" x14ac:dyDescent="0.2">
      <c r="J348" s="23"/>
      <c r="K348" s="23"/>
      <c r="L348" s="23"/>
      <c r="M348" s="23"/>
      <c r="N348" s="23"/>
      <c r="O348" s="23"/>
    </row>
    <row r="349" spans="10:15" ht="12.75" customHeight="1" x14ac:dyDescent="0.2">
      <c r="J349" s="23"/>
      <c r="K349" s="23"/>
      <c r="L349" s="23"/>
      <c r="M349" s="23"/>
      <c r="N349" s="23"/>
      <c r="O349" s="23"/>
    </row>
    <row r="350" spans="10:15" ht="12.75" customHeight="1" x14ac:dyDescent="0.2">
      <c r="J350" s="23"/>
      <c r="K350" s="23"/>
      <c r="L350" s="23"/>
      <c r="M350" s="23"/>
      <c r="N350" s="23"/>
      <c r="O350" s="23"/>
    </row>
    <row r="351" spans="10:15" ht="12.75" customHeight="1" x14ac:dyDescent="0.2">
      <c r="J351" s="23"/>
      <c r="K351" s="23"/>
      <c r="L351" s="23"/>
      <c r="M351" s="23"/>
      <c r="N351" s="23"/>
      <c r="O351" s="23"/>
    </row>
    <row r="352" spans="10:15" ht="12.75" customHeight="1" x14ac:dyDescent="0.2">
      <c r="J352" s="23"/>
      <c r="K352" s="23"/>
      <c r="L352" s="23"/>
      <c r="M352" s="23"/>
      <c r="N352" s="23"/>
      <c r="O352" s="23"/>
    </row>
    <row r="353" spans="10:15" ht="12.75" customHeight="1" x14ac:dyDescent="0.2">
      <c r="J353" s="23"/>
      <c r="K353" s="23"/>
      <c r="L353" s="23"/>
      <c r="M353" s="23"/>
      <c r="N353" s="23"/>
      <c r="O353" s="23"/>
    </row>
    <row r="354" spans="10:15" ht="12.75" customHeight="1" x14ac:dyDescent="0.2">
      <c r="J354" s="23"/>
      <c r="K354" s="23"/>
      <c r="L354" s="23"/>
      <c r="M354" s="23"/>
      <c r="N354" s="23"/>
      <c r="O354" s="23"/>
    </row>
    <row r="355" spans="10:15" ht="12.75" customHeight="1" x14ac:dyDescent="0.2">
      <c r="J355" s="23"/>
      <c r="K355" s="23"/>
      <c r="L355" s="23"/>
      <c r="M355" s="23"/>
      <c r="N355" s="23"/>
      <c r="O355" s="23"/>
    </row>
    <row r="356" spans="10:15" ht="12.75" customHeight="1" x14ac:dyDescent="0.2"/>
    <row r="357" spans="10:15" ht="12.75" customHeight="1" x14ac:dyDescent="0.2"/>
    <row r="358" spans="10:15" ht="12.75" customHeight="1" x14ac:dyDescent="0.2"/>
    <row r="359" spans="10:15" ht="12.75" customHeight="1" x14ac:dyDescent="0.2"/>
    <row r="360" spans="10:15" ht="12.75" customHeight="1" x14ac:dyDescent="0.2"/>
    <row r="361" spans="10:15" ht="12.75" customHeight="1" x14ac:dyDescent="0.2"/>
    <row r="362" spans="10:15" ht="12.75" customHeight="1" x14ac:dyDescent="0.2"/>
    <row r="363" spans="10:15" ht="12.75" customHeight="1" x14ac:dyDescent="0.2"/>
    <row r="364" spans="10:15" ht="12.75" customHeight="1" x14ac:dyDescent="0.2"/>
    <row r="365" spans="10:15" ht="12.75" customHeight="1" x14ac:dyDescent="0.2"/>
    <row r="366" spans="10:15" ht="12.75" customHeight="1" x14ac:dyDescent="0.2"/>
    <row r="367" spans="10:15" ht="12.75" customHeight="1" x14ac:dyDescent="0.2"/>
    <row r="368" spans="10:15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</sheetData>
  <mergeCells count="43">
    <mergeCell ref="K5:O5"/>
    <mergeCell ref="R8:V15"/>
    <mergeCell ref="J21:N21"/>
    <mergeCell ref="J22:N22"/>
    <mergeCell ref="J24:L24"/>
    <mergeCell ref="J25:L25"/>
    <mergeCell ref="J26:L26"/>
    <mergeCell ref="J36:N36"/>
    <mergeCell ref="B37:C37"/>
    <mergeCell ref="J37:N45"/>
    <mergeCell ref="J57:L57"/>
    <mergeCell ref="A63:E63"/>
    <mergeCell ref="A89:B89"/>
    <mergeCell ref="K89:O89"/>
    <mergeCell ref="D89:J89"/>
    <mergeCell ref="D92:J92"/>
    <mergeCell ref="E96:I96"/>
    <mergeCell ref="K98:O98"/>
    <mergeCell ref="E100:H100"/>
    <mergeCell ref="K100:M100"/>
    <mergeCell ref="K102:M102"/>
    <mergeCell ref="K103:M103"/>
    <mergeCell ref="E101:G101"/>
    <mergeCell ref="E103:G103"/>
    <mergeCell ref="E106:H106"/>
    <mergeCell ref="E107:F107"/>
    <mergeCell ref="E108:H108"/>
    <mergeCell ref="H136:I137"/>
    <mergeCell ref="H139:L139"/>
    <mergeCell ref="F164:H164"/>
    <mergeCell ref="A246:B246"/>
    <mergeCell ref="F152:H152"/>
    <mergeCell ref="F153:H153"/>
    <mergeCell ref="F157:H157"/>
    <mergeCell ref="F158:J158"/>
    <mergeCell ref="F159:H159"/>
    <mergeCell ref="F160:H160"/>
    <mergeCell ref="F163:H163"/>
    <mergeCell ref="F165:J165"/>
    <mergeCell ref="F168:H168"/>
    <mergeCell ref="F224:H225"/>
    <mergeCell ref="D229:E229"/>
    <mergeCell ref="A242:B242"/>
  </mergeCells>
  <pageMargins left="0.7" right="0.7" top="0.75" bottom="0.75" header="0" footer="0"/>
  <pageSetup orientation="landscape"/>
  <headerFooter>
    <oddHeader>&amp;CAIB - Bilancio preventivo 2016</oddHeader>
    <oddFooter>&amp;L&amp;F&amp;Rp. &amp;P di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Preventivo generale</vt:lpstr>
      <vt:lpstr>Dati analitici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PALMIRA2017</dc:creator>
  <cp:lastModifiedBy>caded</cp:lastModifiedBy>
  <dcterms:created xsi:type="dcterms:W3CDTF">2019-12-02T11:19:49Z</dcterms:created>
  <dcterms:modified xsi:type="dcterms:W3CDTF">2020-11-23T18:39:50Z</dcterms:modified>
</cp:coreProperties>
</file>